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Kvakovce\Prístav\"/>
    </mc:Choice>
  </mc:AlternateContent>
  <bookViews>
    <workbookView xWindow="0" yWindow="0" windowWidth="17970" windowHeight="7890"/>
  </bookViews>
  <sheets>
    <sheet name="Rekapitulácia" sheetId="1" r:id="rId1"/>
    <sheet name="Krycí list stavby" sheetId="2" r:id="rId2"/>
    <sheet name="Kryci_list 14061" sheetId="3" r:id="rId3"/>
    <sheet name="Rekap 14061" sheetId="4" r:id="rId4"/>
    <sheet name="SO 14061" sheetId="5" r:id="rId5"/>
    <sheet name="Kryci_list 14064" sheetId="6" r:id="rId6"/>
    <sheet name="Rekap 14064" sheetId="7" r:id="rId7"/>
    <sheet name="SO 14064" sheetId="8" r:id="rId8"/>
    <sheet name="Kryci_list 14065" sheetId="9" r:id="rId9"/>
    <sheet name="Rekap 14065" sheetId="10" r:id="rId10"/>
    <sheet name="SO 14065" sheetId="11" r:id="rId11"/>
    <sheet name="Kryci_list 14066" sheetId="12" r:id="rId12"/>
    <sheet name="Rekap 14066" sheetId="13" r:id="rId13"/>
    <sheet name="SO 14066" sheetId="14" r:id="rId14"/>
  </sheets>
  <definedNames>
    <definedName name="_xlnm.Print_Titles" localSheetId="3">'Rekap 14061'!$9:$9</definedName>
    <definedName name="_xlnm.Print_Titles" localSheetId="6">'Rekap 14064'!$9:$9</definedName>
    <definedName name="_xlnm.Print_Titles" localSheetId="9">'Rekap 14065'!$9:$9</definedName>
    <definedName name="_xlnm.Print_Titles" localSheetId="12">'Rekap 14066'!$9:$9</definedName>
    <definedName name="_xlnm.Print_Titles" localSheetId="4">'SO 14061'!$8:$8</definedName>
    <definedName name="_xlnm.Print_Titles" localSheetId="7">'SO 14064'!$8:$8</definedName>
    <definedName name="_xlnm.Print_Titles" localSheetId="10">'SO 14065'!$8:$8</definedName>
    <definedName name="_xlnm.Print_Titles" localSheetId="13">'SO 14066'!$8:$8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F11" i="1"/>
  <c r="J16" i="2" s="1"/>
  <c r="D11" i="1"/>
  <c r="J18" i="2" s="1"/>
  <c r="E10" i="1"/>
  <c r="E9" i="1"/>
  <c r="E8" i="1"/>
  <c r="E7" i="1"/>
  <c r="J17" i="12"/>
  <c r="K10" i="1"/>
  <c r="I30" i="12"/>
  <c r="J30" i="12" s="1"/>
  <c r="Z56" i="14"/>
  <c r="E18" i="13"/>
  <c r="V53" i="14"/>
  <c r="V55" i="14" s="1"/>
  <c r="F19" i="13" s="1"/>
  <c r="K52" i="14"/>
  <c r="J52" i="14"/>
  <c r="S52" i="14"/>
  <c r="S53" i="14" s="1"/>
  <c r="F18" i="13" s="1"/>
  <c r="M52" i="14"/>
  <c r="M53" i="14" s="1"/>
  <c r="C18" i="13" s="1"/>
  <c r="I52" i="14"/>
  <c r="K51" i="14"/>
  <c r="J51" i="14"/>
  <c r="L51" i="14"/>
  <c r="I51" i="14"/>
  <c r="K50" i="14"/>
  <c r="J50" i="14"/>
  <c r="L50" i="14"/>
  <c r="I50" i="14"/>
  <c r="K49" i="14"/>
  <c r="J49" i="14"/>
  <c r="L49" i="14"/>
  <c r="I49" i="14"/>
  <c r="K48" i="14"/>
  <c r="J48" i="14"/>
  <c r="L48" i="14"/>
  <c r="I48" i="14"/>
  <c r="K47" i="14"/>
  <c r="J47" i="14"/>
  <c r="L47" i="14"/>
  <c r="L53" i="14" s="1"/>
  <c r="B18" i="13" s="1"/>
  <c r="I47" i="14"/>
  <c r="I53" i="14" s="1"/>
  <c r="D18" i="13" s="1"/>
  <c r="E17" i="13"/>
  <c r="C17" i="13"/>
  <c r="S44" i="14"/>
  <c r="S55" i="14" s="1"/>
  <c r="E19" i="13" s="1"/>
  <c r="P44" i="14"/>
  <c r="H44" i="14"/>
  <c r="M44" i="14"/>
  <c r="K43" i="14"/>
  <c r="J43" i="14"/>
  <c r="L43" i="14"/>
  <c r="I43" i="14"/>
  <c r="K42" i="14"/>
  <c r="J42" i="14"/>
  <c r="L42" i="14"/>
  <c r="I42" i="14"/>
  <c r="K41" i="14"/>
  <c r="J41" i="14"/>
  <c r="L41" i="14"/>
  <c r="I41" i="14"/>
  <c r="K40" i="14"/>
  <c r="J40" i="14"/>
  <c r="L40" i="14"/>
  <c r="I40" i="14"/>
  <c r="K39" i="14"/>
  <c r="J39" i="14"/>
  <c r="L39" i="14"/>
  <c r="I39" i="14"/>
  <c r="K38" i="14"/>
  <c r="J38" i="14"/>
  <c r="L38" i="14"/>
  <c r="L44" i="14" s="1"/>
  <c r="B17" i="13" s="1"/>
  <c r="I38" i="14"/>
  <c r="S32" i="14"/>
  <c r="F13" i="13" s="1"/>
  <c r="P32" i="14"/>
  <c r="E13" i="13" s="1"/>
  <c r="K31" i="14"/>
  <c r="J31" i="14"/>
  <c r="M31" i="14"/>
  <c r="I31" i="14"/>
  <c r="K30" i="14"/>
  <c r="J30" i="14"/>
  <c r="M30" i="14"/>
  <c r="I30" i="14"/>
  <c r="K29" i="14"/>
  <c r="J29" i="14"/>
  <c r="M29" i="14"/>
  <c r="I29" i="14"/>
  <c r="K28" i="14"/>
  <c r="J28" i="14"/>
  <c r="M28" i="14"/>
  <c r="I28" i="14"/>
  <c r="K27" i="14"/>
  <c r="J27" i="14"/>
  <c r="M27" i="14"/>
  <c r="I27" i="14"/>
  <c r="K26" i="14"/>
  <c r="J26" i="14"/>
  <c r="M26" i="14"/>
  <c r="I26" i="14"/>
  <c r="K25" i="14"/>
  <c r="J25" i="14"/>
  <c r="M25" i="14"/>
  <c r="I25" i="14"/>
  <c r="K24" i="14"/>
  <c r="J24" i="14"/>
  <c r="M24" i="14"/>
  <c r="H32" i="14" s="1"/>
  <c r="I24" i="14"/>
  <c r="K23" i="14"/>
  <c r="J23" i="14"/>
  <c r="L23" i="14"/>
  <c r="I23" i="14"/>
  <c r="K22" i="14"/>
  <c r="J22" i="14"/>
  <c r="L22" i="14"/>
  <c r="L32" i="14" s="1"/>
  <c r="B13" i="13" s="1"/>
  <c r="I22" i="14"/>
  <c r="I32" i="14" s="1"/>
  <c r="D13" i="13" s="1"/>
  <c r="P19" i="14"/>
  <c r="E12" i="13" s="1"/>
  <c r="H19" i="14"/>
  <c r="M19" i="14"/>
  <c r="C12" i="13" s="1"/>
  <c r="K18" i="14"/>
  <c r="J18" i="14"/>
  <c r="S18" i="14"/>
  <c r="S19" i="14" s="1"/>
  <c r="F12" i="13" s="1"/>
  <c r="L18" i="14"/>
  <c r="L19" i="14" s="1"/>
  <c r="B12" i="13" s="1"/>
  <c r="I18" i="14"/>
  <c r="I19" i="14" s="1"/>
  <c r="D12" i="13" s="1"/>
  <c r="E11" i="13"/>
  <c r="C11" i="13"/>
  <c r="S15" i="14"/>
  <c r="P15" i="14"/>
  <c r="P34" i="14" s="1"/>
  <c r="E14" i="13" s="1"/>
  <c r="H15" i="14"/>
  <c r="M15" i="14"/>
  <c r="K14" i="14"/>
  <c r="J14" i="14"/>
  <c r="L14" i="14"/>
  <c r="I14" i="14"/>
  <c r="K13" i="14"/>
  <c r="J13" i="14"/>
  <c r="L13" i="14"/>
  <c r="I13" i="14"/>
  <c r="K12" i="14"/>
  <c r="J12" i="14"/>
  <c r="L12" i="14"/>
  <c r="I12" i="14"/>
  <c r="K11" i="14"/>
  <c r="K56" i="14" s="1"/>
  <c r="J11" i="14"/>
  <c r="L11" i="14"/>
  <c r="I11" i="14"/>
  <c r="J20" i="12"/>
  <c r="J17" i="9"/>
  <c r="K9" i="1"/>
  <c r="I30" i="9"/>
  <c r="J30" i="9" s="1"/>
  <c r="Z78" i="11"/>
  <c r="E13" i="10"/>
  <c r="V75" i="11"/>
  <c r="V77" i="11" s="1"/>
  <c r="F14" i="10" s="1"/>
  <c r="S75" i="11"/>
  <c r="F13" i="10" s="1"/>
  <c r="M75" i="11"/>
  <c r="C13" i="10" s="1"/>
  <c r="K74" i="11"/>
  <c r="J74" i="11"/>
  <c r="L74" i="11"/>
  <c r="I74" i="11"/>
  <c r="K73" i="11"/>
  <c r="J73" i="11"/>
  <c r="L73" i="11"/>
  <c r="I73" i="11"/>
  <c r="K72" i="11"/>
  <c r="J72" i="11"/>
  <c r="L72" i="11"/>
  <c r="I72" i="11"/>
  <c r="K71" i="11"/>
  <c r="J71" i="11"/>
  <c r="L71" i="11"/>
  <c r="I71" i="11"/>
  <c r="K70" i="11"/>
  <c r="J70" i="11"/>
  <c r="L70" i="11"/>
  <c r="L75" i="11" s="1"/>
  <c r="B13" i="10" s="1"/>
  <c r="I70" i="11"/>
  <c r="I75" i="11" s="1"/>
  <c r="D13" i="10" s="1"/>
  <c r="E12" i="10"/>
  <c r="C12" i="10"/>
  <c r="S67" i="11"/>
  <c r="F12" i="10" s="1"/>
  <c r="P67" i="11"/>
  <c r="H67" i="11"/>
  <c r="M67" i="11"/>
  <c r="K66" i="11"/>
  <c r="J66" i="11"/>
  <c r="L66" i="11"/>
  <c r="I66" i="11"/>
  <c r="K65" i="11"/>
  <c r="J65" i="11"/>
  <c r="L65" i="11"/>
  <c r="L67" i="11" s="1"/>
  <c r="B12" i="10" s="1"/>
  <c r="I65" i="11"/>
  <c r="I67" i="11" s="1"/>
  <c r="D12" i="10" s="1"/>
  <c r="F11" i="10"/>
  <c r="S62" i="11"/>
  <c r="P62" i="11"/>
  <c r="E11" i="10" s="1"/>
  <c r="H62" i="11"/>
  <c r="M62" i="11"/>
  <c r="M77" i="11" s="1"/>
  <c r="C14" i="10" s="1"/>
  <c r="K61" i="11"/>
  <c r="J61" i="11"/>
  <c r="L61" i="11"/>
  <c r="I61" i="11"/>
  <c r="K60" i="11"/>
  <c r="J60" i="11"/>
  <c r="L60" i="11"/>
  <c r="I60" i="11"/>
  <c r="K59" i="11"/>
  <c r="J59" i="11"/>
  <c r="L59" i="11"/>
  <c r="I59" i="11"/>
  <c r="K58" i="11"/>
  <c r="J58" i="11"/>
  <c r="L58" i="11"/>
  <c r="I58" i="11"/>
  <c r="K57" i="11"/>
  <c r="J57" i="11"/>
  <c r="L57" i="11"/>
  <c r="I57" i="11"/>
  <c r="K56" i="11"/>
  <c r="J56" i="11"/>
  <c r="L56" i="11"/>
  <c r="I56" i="11"/>
  <c r="K55" i="11"/>
  <c r="J55" i="11"/>
  <c r="L55" i="11"/>
  <c r="I55" i="11"/>
  <c r="K54" i="11"/>
  <c r="J54" i="11"/>
  <c r="L54" i="11"/>
  <c r="I54" i="11"/>
  <c r="K53" i="11"/>
  <c r="J53" i="11"/>
  <c r="L53" i="11"/>
  <c r="I53" i="11"/>
  <c r="K52" i="11"/>
  <c r="J52" i="11"/>
  <c r="L52" i="11"/>
  <c r="I52" i="11"/>
  <c r="K51" i="11"/>
  <c r="J51" i="11"/>
  <c r="L51" i="11"/>
  <c r="I51" i="11"/>
  <c r="K50" i="11"/>
  <c r="J50" i="11"/>
  <c r="L50" i="11"/>
  <c r="I50" i="11"/>
  <c r="K49" i="11"/>
  <c r="J49" i="11"/>
  <c r="L49" i="11"/>
  <c r="I49" i="11"/>
  <c r="K48" i="11"/>
  <c r="J48" i="11"/>
  <c r="L48" i="11"/>
  <c r="I48" i="11"/>
  <c r="K47" i="11"/>
  <c r="J47" i="11"/>
  <c r="L47" i="11"/>
  <c r="I47" i="11"/>
  <c r="K46" i="11"/>
  <c r="J46" i="11"/>
  <c r="L46" i="11"/>
  <c r="I46" i="11"/>
  <c r="K45" i="11"/>
  <c r="J45" i="11"/>
  <c r="L45" i="11"/>
  <c r="I45" i="11"/>
  <c r="K44" i="11"/>
  <c r="J44" i="11"/>
  <c r="L44" i="11"/>
  <c r="I44" i="11"/>
  <c r="K43" i="11"/>
  <c r="J43" i="11"/>
  <c r="L43" i="11"/>
  <c r="I43" i="11"/>
  <c r="K42" i="11"/>
  <c r="J42" i="11"/>
  <c r="L42" i="11"/>
  <c r="I42" i="11"/>
  <c r="K41" i="11"/>
  <c r="J41" i="11"/>
  <c r="L41" i="11"/>
  <c r="I41" i="11"/>
  <c r="K40" i="11"/>
  <c r="J40" i="11"/>
  <c r="L40" i="11"/>
  <c r="I40" i="11"/>
  <c r="K39" i="11"/>
  <c r="J39" i="11"/>
  <c r="L39" i="11"/>
  <c r="I39" i="11"/>
  <c r="K38" i="11"/>
  <c r="J38" i="11"/>
  <c r="L38" i="11"/>
  <c r="I38" i="11"/>
  <c r="K37" i="11"/>
  <c r="J37" i="11"/>
  <c r="L37" i="11"/>
  <c r="I37" i="11"/>
  <c r="K36" i="11"/>
  <c r="J36" i="11"/>
  <c r="L36" i="11"/>
  <c r="I36" i="11"/>
  <c r="K35" i="11"/>
  <c r="J35" i="11"/>
  <c r="L35" i="11"/>
  <c r="I35" i="11"/>
  <c r="K34" i="11"/>
  <c r="J34" i="11"/>
  <c r="L34" i="11"/>
  <c r="I34" i="11"/>
  <c r="K33" i="11"/>
  <c r="J33" i="11"/>
  <c r="L33" i="11"/>
  <c r="I33" i="11"/>
  <c r="K32" i="11"/>
  <c r="J32" i="11"/>
  <c r="L32" i="11"/>
  <c r="I32" i="11"/>
  <c r="K31" i="11"/>
  <c r="J31" i="11"/>
  <c r="L31" i="11"/>
  <c r="I31" i="11"/>
  <c r="K30" i="11"/>
  <c r="J30" i="11"/>
  <c r="L30" i="11"/>
  <c r="I30" i="11"/>
  <c r="K29" i="11"/>
  <c r="J29" i="11"/>
  <c r="L29" i="11"/>
  <c r="I29" i="11"/>
  <c r="K28" i="11"/>
  <c r="J28" i="11"/>
  <c r="L28" i="11"/>
  <c r="I28" i="11"/>
  <c r="K27" i="11"/>
  <c r="J27" i="11"/>
  <c r="L27" i="11"/>
  <c r="I27" i="11"/>
  <c r="K26" i="11"/>
  <c r="J26" i="11"/>
  <c r="L26" i="11"/>
  <c r="I26" i="11"/>
  <c r="K25" i="11"/>
  <c r="J25" i="11"/>
  <c r="L25" i="11"/>
  <c r="I25" i="11"/>
  <c r="K24" i="11"/>
  <c r="J24" i="11"/>
  <c r="L24" i="11"/>
  <c r="I24" i="11"/>
  <c r="K23" i="11"/>
  <c r="J23" i="11"/>
  <c r="L23" i="11"/>
  <c r="I23" i="11"/>
  <c r="K22" i="11"/>
  <c r="J22" i="11"/>
  <c r="L22" i="11"/>
  <c r="I22" i="11"/>
  <c r="K21" i="11"/>
  <c r="J21" i="11"/>
  <c r="L21" i="11"/>
  <c r="I21" i="11"/>
  <c r="K20" i="11"/>
  <c r="J20" i="11"/>
  <c r="L20" i="11"/>
  <c r="I20" i="11"/>
  <c r="K19" i="11"/>
  <c r="J19" i="11"/>
  <c r="L19" i="11"/>
  <c r="I19" i="11"/>
  <c r="K18" i="11"/>
  <c r="J18" i="11"/>
  <c r="L18" i="11"/>
  <c r="I18" i="11"/>
  <c r="K17" i="11"/>
  <c r="J17" i="11"/>
  <c r="L17" i="11"/>
  <c r="I17" i="11"/>
  <c r="K16" i="11"/>
  <c r="J16" i="11"/>
  <c r="L16" i="11"/>
  <c r="I16" i="11"/>
  <c r="K15" i="11"/>
  <c r="J15" i="11"/>
  <c r="L15" i="11"/>
  <c r="I15" i="11"/>
  <c r="K14" i="11"/>
  <c r="J14" i="11"/>
  <c r="L14" i="11"/>
  <c r="I14" i="11"/>
  <c r="K13" i="11"/>
  <c r="J13" i="11"/>
  <c r="L13" i="11"/>
  <c r="I13" i="11"/>
  <c r="K12" i="11"/>
  <c r="J12" i="11"/>
  <c r="L12" i="11"/>
  <c r="I12" i="11"/>
  <c r="K11" i="11"/>
  <c r="K78" i="11" s="1"/>
  <c r="J11" i="11"/>
  <c r="L11" i="11"/>
  <c r="I11" i="11"/>
  <c r="J20" i="9"/>
  <c r="J17" i="6"/>
  <c r="K8" i="1"/>
  <c r="I30" i="6"/>
  <c r="J30" i="6" s="1"/>
  <c r="Z65" i="8"/>
  <c r="E17" i="7"/>
  <c r="V62" i="8"/>
  <c r="V64" i="8" s="1"/>
  <c r="F18" i="7" s="1"/>
  <c r="S62" i="8"/>
  <c r="F17" i="7" s="1"/>
  <c r="M62" i="8"/>
  <c r="M64" i="8" s="1"/>
  <c r="C18" i="7" s="1"/>
  <c r="E17" i="6" s="1"/>
  <c r="K61" i="8"/>
  <c r="J61" i="8"/>
  <c r="L61" i="8"/>
  <c r="I61" i="8"/>
  <c r="K60" i="8"/>
  <c r="J60" i="8"/>
  <c r="L60" i="8"/>
  <c r="I60" i="8"/>
  <c r="K59" i="8"/>
  <c r="J59" i="8"/>
  <c r="L59" i="8"/>
  <c r="L62" i="8" s="1"/>
  <c r="B17" i="7" s="1"/>
  <c r="I59" i="8"/>
  <c r="P53" i="8"/>
  <c r="E13" i="7" s="1"/>
  <c r="K52" i="8"/>
  <c r="J52" i="8"/>
  <c r="S52" i="8"/>
  <c r="M52" i="8"/>
  <c r="I52" i="8"/>
  <c r="K51" i="8"/>
  <c r="J51" i="8"/>
  <c r="S51" i="8"/>
  <c r="M51" i="8"/>
  <c r="I51" i="8"/>
  <c r="K50" i="8"/>
  <c r="J50" i="8"/>
  <c r="S50" i="8"/>
  <c r="M50" i="8"/>
  <c r="I50" i="8"/>
  <c r="K49" i="8"/>
  <c r="J49" i="8"/>
  <c r="S49" i="8"/>
  <c r="M49" i="8"/>
  <c r="I49" i="8"/>
  <c r="K48" i="8"/>
  <c r="J48" i="8"/>
  <c r="S48" i="8"/>
  <c r="M48" i="8"/>
  <c r="I48" i="8"/>
  <c r="K47" i="8"/>
  <c r="J47" i="8"/>
  <c r="S47" i="8"/>
  <c r="M47" i="8"/>
  <c r="I47" i="8"/>
  <c r="K46" i="8"/>
  <c r="J46" i="8"/>
  <c r="M46" i="8"/>
  <c r="I46" i="8"/>
  <c r="K45" i="8"/>
  <c r="J45" i="8"/>
  <c r="L45" i="8"/>
  <c r="I45" i="8"/>
  <c r="K44" i="8"/>
  <c r="J44" i="8"/>
  <c r="L44" i="8"/>
  <c r="I44" i="8"/>
  <c r="K43" i="8"/>
  <c r="J43" i="8"/>
  <c r="S43" i="8"/>
  <c r="L43" i="8"/>
  <c r="I43" i="8"/>
  <c r="K42" i="8"/>
  <c r="J42" i="8"/>
  <c r="S42" i="8"/>
  <c r="L42" i="8"/>
  <c r="I42" i="8"/>
  <c r="K41" i="8"/>
  <c r="J41" i="8"/>
  <c r="S41" i="8"/>
  <c r="L41" i="8"/>
  <c r="I41" i="8"/>
  <c r="K40" i="8"/>
  <c r="J40" i="8"/>
  <c r="S40" i="8"/>
  <c r="L40" i="8"/>
  <c r="I40" i="8"/>
  <c r="K39" i="8"/>
  <c r="J39" i="8"/>
  <c r="S39" i="8"/>
  <c r="L39" i="8"/>
  <c r="I39" i="8"/>
  <c r="K38" i="8"/>
  <c r="J38" i="8"/>
  <c r="L38" i="8"/>
  <c r="I38" i="8"/>
  <c r="K37" i="8"/>
  <c r="J37" i="8"/>
  <c r="L37" i="8"/>
  <c r="I37" i="8"/>
  <c r="K36" i="8"/>
  <c r="J36" i="8"/>
  <c r="S36" i="8"/>
  <c r="L36" i="8"/>
  <c r="I36" i="8"/>
  <c r="K35" i="8"/>
  <c r="J35" i="8"/>
  <c r="S35" i="8"/>
  <c r="L35" i="8"/>
  <c r="I35" i="8"/>
  <c r="K34" i="8"/>
  <c r="J34" i="8"/>
  <c r="S34" i="8"/>
  <c r="S53" i="8" s="1"/>
  <c r="F13" i="7" s="1"/>
  <c r="L34" i="8"/>
  <c r="I34" i="8"/>
  <c r="K33" i="8"/>
  <c r="J33" i="8"/>
  <c r="L33" i="8"/>
  <c r="I33" i="8"/>
  <c r="K32" i="8"/>
  <c r="J32" i="8"/>
  <c r="L32" i="8"/>
  <c r="I32" i="8"/>
  <c r="I53" i="8" s="1"/>
  <c r="D13" i="7" s="1"/>
  <c r="P29" i="8"/>
  <c r="E12" i="7" s="1"/>
  <c r="K28" i="8"/>
  <c r="J28" i="8"/>
  <c r="S28" i="8"/>
  <c r="M28" i="8"/>
  <c r="M29" i="8" s="1"/>
  <c r="C12" i="7" s="1"/>
  <c r="I28" i="8"/>
  <c r="K27" i="8"/>
  <c r="J27" i="8"/>
  <c r="S27" i="8"/>
  <c r="L27" i="8"/>
  <c r="I27" i="8"/>
  <c r="K26" i="8"/>
  <c r="J26" i="8"/>
  <c r="S26" i="8"/>
  <c r="L26" i="8"/>
  <c r="I26" i="8"/>
  <c r="K25" i="8"/>
  <c r="J25" i="8"/>
  <c r="S25" i="8"/>
  <c r="S29" i="8" s="1"/>
  <c r="F12" i="7" s="1"/>
  <c r="L25" i="8"/>
  <c r="L29" i="8" s="1"/>
  <c r="B12" i="7" s="1"/>
  <c r="I25" i="8"/>
  <c r="P22" i="8"/>
  <c r="P55" i="8" s="1"/>
  <c r="E14" i="7" s="1"/>
  <c r="H22" i="8"/>
  <c r="M22" i="8"/>
  <c r="C11" i="7" s="1"/>
  <c r="K21" i="8"/>
  <c r="J21" i="8"/>
  <c r="L21" i="8"/>
  <c r="I21" i="8"/>
  <c r="K20" i="8"/>
  <c r="J20" i="8"/>
  <c r="L20" i="8"/>
  <c r="I20" i="8"/>
  <c r="K19" i="8"/>
  <c r="J19" i="8"/>
  <c r="L19" i="8"/>
  <c r="I19" i="8"/>
  <c r="K18" i="8"/>
  <c r="J18" i="8"/>
  <c r="L18" i="8"/>
  <c r="I18" i="8"/>
  <c r="K17" i="8"/>
  <c r="J17" i="8"/>
  <c r="S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K65" i="8" s="1"/>
  <c r="J11" i="8"/>
  <c r="L11" i="8"/>
  <c r="I11" i="8"/>
  <c r="J20" i="6"/>
  <c r="J17" i="3"/>
  <c r="K7" i="1"/>
  <c r="J30" i="3"/>
  <c r="I30" i="3"/>
  <c r="Z37" i="5"/>
  <c r="E14" i="4"/>
  <c r="V34" i="5"/>
  <c r="V36" i="5" s="1"/>
  <c r="F15" i="4" s="1"/>
  <c r="S34" i="5"/>
  <c r="F14" i="4" s="1"/>
  <c r="M34" i="5"/>
  <c r="C14" i="4" s="1"/>
  <c r="K33" i="5"/>
  <c r="J33" i="5"/>
  <c r="L33" i="5"/>
  <c r="L34" i="5" s="1"/>
  <c r="B14" i="4" s="1"/>
  <c r="I33" i="5"/>
  <c r="I34" i="5" s="1"/>
  <c r="D14" i="4" s="1"/>
  <c r="P30" i="5"/>
  <c r="E13" i="4" s="1"/>
  <c r="H30" i="5"/>
  <c r="M30" i="5"/>
  <c r="C13" i="4" s="1"/>
  <c r="K29" i="5"/>
  <c r="J29" i="5"/>
  <c r="L29" i="5"/>
  <c r="I29" i="5"/>
  <c r="K28" i="5"/>
  <c r="J28" i="5"/>
  <c r="L28" i="5"/>
  <c r="I28" i="5"/>
  <c r="K27" i="5"/>
  <c r="J27" i="5"/>
  <c r="L27" i="5"/>
  <c r="I27" i="5"/>
  <c r="K26" i="5"/>
  <c r="J26" i="5"/>
  <c r="L26" i="5"/>
  <c r="I26" i="5"/>
  <c r="K25" i="5"/>
  <c r="J25" i="5"/>
  <c r="S25" i="5"/>
  <c r="L25" i="5"/>
  <c r="I25" i="5"/>
  <c r="K24" i="5"/>
  <c r="J24" i="5"/>
  <c r="S24" i="5"/>
  <c r="S30" i="5" s="1"/>
  <c r="F13" i="4" s="1"/>
  <c r="L24" i="5"/>
  <c r="I24" i="5"/>
  <c r="I30" i="5" s="1"/>
  <c r="D13" i="4" s="1"/>
  <c r="E12" i="4"/>
  <c r="C12" i="4"/>
  <c r="P21" i="5"/>
  <c r="H21" i="5"/>
  <c r="M21" i="5"/>
  <c r="K20" i="5"/>
  <c r="J20" i="5"/>
  <c r="S20" i="5"/>
  <c r="S21" i="5" s="1"/>
  <c r="F12" i="4" s="1"/>
  <c r="L20" i="5"/>
  <c r="L21" i="5" s="1"/>
  <c r="B12" i="4" s="1"/>
  <c r="I20" i="5"/>
  <c r="I21" i="5" s="1"/>
  <c r="D12" i="4" s="1"/>
  <c r="F11" i="4"/>
  <c r="S17" i="5"/>
  <c r="P17" i="5"/>
  <c r="E11" i="4" s="1"/>
  <c r="H17" i="5"/>
  <c r="M17" i="5"/>
  <c r="M36" i="5" s="1"/>
  <c r="C15" i="4" s="1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K37" i="5" s="1"/>
  <c r="J11" i="5"/>
  <c r="L11" i="5"/>
  <c r="I11" i="5"/>
  <c r="J20" i="3"/>
  <c r="M55" i="14" l="1"/>
  <c r="C19" i="13" s="1"/>
  <c r="E18" i="12" s="1"/>
  <c r="E18" i="2" s="1"/>
  <c r="I29" i="8"/>
  <c r="D12" i="7" s="1"/>
  <c r="L53" i="8"/>
  <c r="B13" i="7" s="1"/>
  <c r="H53" i="8"/>
  <c r="L30" i="5"/>
  <c r="B13" i="4" s="1"/>
  <c r="E11" i="1"/>
  <c r="J17" i="2" s="1"/>
  <c r="J20" i="2" s="1"/>
  <c r="L15" i="14"/>
  <c r="B11" i="13" s="1"/>
  <c r="M32" i="14"/>
  <c r="C13" i="13" s="1"/>
  <c r="M34" i="14"/>
  <c r="C14" i="13" s="1"/>
  <c r="E16" i="12" s="1"/>
  <c r="S34" i="14"/>
  <c r="F14" i="13" s="1"/>
  <c r="I44" i="14"/>
  <c r="D17" i="13" s="1"/>
  <c r="F17" i="13"/>
  <c r="L55" i="14"/>
  <c r="B19" i="13" s="1"/>
  <c r="D18" i="12" s="1"/>
  <c r="V56" i="14"/>
  <c r="F21" i="13" s="1"/>
  <c r="I15" i="14"/>
  <c r="D11" i="13" s="1"/>
  <c r="F11" i="13"/>
  <c r="I34" i="14"/>
  <c r="D14" i="13" s="1"/>
  <c r="F16" i="12" s="1"/>
  <c r="L34" i="14"/>
  <c r="B14" i="13" s="1"/>
  <c r="D16" i="12" s="1"/>
  <c r="H55" i="14"/>
  <c r="I62" i="11"/>
  <c r="D11" i="10" s="1"/>
  <c r="S77" i="11"/>
  <c r="E14" i="10" s="1"/>
  <c r="H78" i="11"/>
  <c r="M78" i="11"/>
  <c r="C16" i="10" s="1"/>
  <c r="V78" i="11"/>
  <c r="F16" i="10" s="1"/>
  <c r="L62" i="11"/>
  <c r="B11" i="10" s="1"/>
  <c r="C11" i="10"/>
  <c r="H77" i="11"/>
  <c r="E18" i="9"/>
  <c r="I22" i="8"/>
  <c r="D11" i="7" s="1"/>
  <c r="H29" i="8"/>
  <c r="M53" i="8"/>
  <c r="C13" i="7" s="1"/>
  <c r="M55" i="8"/>
  <c r="C14" i="7" s="1"/>
  <c r="I62" i="8"/>
  <c r="D17" i="7" s="1"/>
  <c r="C17" i="7"/>
  <c r="L64" i="8"/>
  <c r="B18" i="7" s="1"/>
  <c r="D17" i="6" s="1"/>
  <c r="D17" i="2" s="1"/>
  <c r="S64" i="8"/>
  <c r="E18" i="7" s="1"/>
  <c r="M65" i="8"/>
  <c r="C20" i="7" s="1"/>
  <c r="V65" i="8"/>
  <c r="F20" i="7" s="1"/>
  <c r="L22" i="8"/>
  <c r="B11" i="7" s="1"/>
  <c r="S22" i="8"/>
  <c r="F11" i="7" s="1"/>
  <c r="E11" i="7"/>
  <c r="L55" i="8"/>
  <c r="B14" i="7" s="1"/>
  <c r="H64" i="8"/>
  <c r="D16" i="6"/>
  <c r="E16" i="6"/>
  <c r="I17" i="5"/>
  <c r="D11" i="4" s="1"/>
  <c r="S36" i="5"/>
  <c r="E15" i="4" s="1"/>
  <c r="H37" i="5"/>
  <c r="M37" i="5"/>
  <c r="C17" i="4" s="1"/>
  <c r="V37" i="5"/>
  <c r="F17" i="4" s="1"/>
  <c r="L17" i="5"/>
  <c r="B11" i="4" s="1"/>
  <c r="C11" i="4"/>
  <c r="H36" i="5"/>
  <c r="E16" i="3"/>
  <c r="E16" i="2" l="1"/>
  <c r="H56" i="14"/>
  <c r="H34" i="14"/>
  <c r="I55" i="8"/>
  <c r="D14" i="7" s="1"/>
  <c r="F16" i="6" s="1"/>
  <c r="H65" i="8"/>
  <c r="H55" i="8"/>
  <c r="L56" i="14"/>
  <c r="B21" i="13" s="1"/>
  <c r="M56" i="14"/>
  <c r="C21" i="13" s="1"/>
  <c r="S56" i="14"/>
  <c r="E21" i="13" s="1"/>
  <c r="I55" i="14"/>
  <c r="D19" i="13" s="1"/>
  <c r="F18" i="12" s="1"/>
  <c r="L77" i="11"/>
  <c r="B14" i="10" s="1"/>
  <c r="D18" i="9" s="1"/>
  <c r="D18" i="2" s="1"/>
  <c r="I77" i="11"/>
  <c r="D14" i="10" s="1"/>
  <c r="F18" i="9" s="1"/>
  <c r="S78" i="11"/>
  <c r="E16" i="10" s="1"/>
  <c r="I78" i="11"/>
  <c r="S55" i="8"/>
  <c r="F14" i="7" s="1"/>
  <c r="L65" i="8"/>
  <c r="B20" i="7" s="1"/>
  <c r="S65" i="8"/>
  <c r="E20" i="7" s="1"/>
  <c r="I64" i="8"/>
  <c r="D18" i="7" s="1"/>
  <c r="F17" i="6" s="1"/>
  <c r="J24" i="6"/>
  <c r="F22" i="6"/>
  <c r="J23" i="6"/>
  <c r="L36" i="5"/>
  <c r="B15" i="4" s="1"/>
  <c r="D16" i="3" s="1"/>
  <c r="D16" i="2" s="1"/>
  <c r="I36" i="5"/>
  <c r="D15" i="4" s="1"/>
  <c r="F16" i="3" s="1"/>
  <c r="S37" i="5"/>
  <c r="E17" i="4" s="1"/>
  <c r="F20" i="3"/>
  <c r="F18" i="2" l="1"/>
  <c r="I56" i="14"/>
  <c r="D16" i="10"/>
  <c r="B9" i="1"/>
  <c r="J22" i="6"/>
  <c r="F17" i="2"/>
  <c r="F23" i="6"/>
  <c r="F20" i="6"/>
  <c r="F24" i="6"/>
  <c r="I65" i="8"/>
  <c r="F22" i="3"/>
  <c r="F16" i="2"/>
  <c r="F20" i="2" s="1"/>
  <c r="J24" i="12"/>
  <c r="F20" i="12"/>
  <c r="F23" i="12"/>
  <c r="J22" i="12"/>
  <c r="F22" i="12"/>
  <c r="J23" i="12"/>
  <c r="F24" i="12"/>
  <c r="L78" i="11"/>
  <c r="B16" i="10" s="1"/>
  <c r="J23" i="9"/>
  <c r="F22" i="9"/>
  <c r="J22" i="9"/>
  <c r="J24" i="9"/>
  <c r="F24" i="9"/>
  <c r="F20" i="9"/>
  <c r="F23" i="9"/>
  <c r="J26" i="6"/>
  <c r="I37" i="5"/>
  <c r="L37" i="5"/>
  <c r="B17" i="4" s="1"/>
  <c r="J23" i="3"/>
  <c r="J24" i="3"/>
  <c r="J24" i="2" s="1"/>
  <c r="F23" i="3"/>
  <c r="F23" i="2" s="1"/>
  <c r="F24" i="3"/>
  <c r="F24" i="2" s="1"/>
  <c r="J22" i="3"/>
  <c r="D21" i="13" l="1"/>
  <c r="B10" i="1"/>
  <c r="J23" i="2"/>
  <c r="F22" i="2"/>
  <c r="J28" i="6"/>
  <c r="C8" i="1"/>
  <c r="D20" i="7"/>
  <c r="B8" i="1"/>
  <c r="G8" i="1" s="1"/>
  <c r="D17" i="4"/>
  <c r="B7" i="1"/>
  <c r="J26" i="3"/>
  <c r="J22" i="2"/>
  <c r="J26" i="2" s="1"/>
  <c r="J28" i="2" s="1"/>
  <c r="J26" i="12"/>
  <c r="J26" i="9"/>
  <c r="I29" i="6"/>
  <c r="J29" i="6" s="1"/>
  <c r="J31" i="6" s="1"/>
  <c r="J28" i="12" l="1"/>
  <c r="C10" i="1"/>
  <c r="G10" i="1" s="1"/>
  <c r="J28" i="9"/>
  <c r="C9" i="1"/>
  <c r="G9" i="1" s="1"/>
  <c r="J28" i="3"/>
  <c r="I29" i="3" s="1"/>
  <c r="J29" i="3" s="1"/>
  <c r="J31" i="3" s="1"/>
  <c r="C7" i="1"/>
  <c r="C11" i="1" s="1"/>
  <c r="B11" i="1"/>
  <c r="G7" i="1"/>
  <c r="I29" i="12"/>
  <c r="J29" i="12" s="1"/>
  <c r="J31" i="12" s="1"/>
  <c r="I29" i="9"/>
  <c r="J29" i="9" s="1"/>
  <c r="J31" i="9" s="1"/>
  <c r="G11" i="1" l="1"/>
  <c r="B12" i="1"/>
  <c r="B13" i="1" s="1"/>
  <c r="I30" i="2" l="1"/>
  <c r="J30" i="2" s="1"/>
  <c r="G13" i="1"/>
  <c r="I29" i="2"/>
  <c r="J29" i="2" s="1"/>
  <c r="G12" i="1"/>
  <c r="G14" i="1" l="1"/>
  <c r="J31" i="2"/>
</calcChain>
</file>

<file path=xl/sharedStrings.xml><?xml version="1.0" encoding="utf-8"?>
<sst xmlns="http://schemas.openxmlformats.org/spreadsheetml/2006/main" count="1086" uniqueCount="405">
  <si>
    <t>Rekapitulácia rozpočtu</t>
  </si>
  <si>
    <t>Stavba Stabilizácia svahu a stavebné úpravy plôch pri vodnej nádrži Veľká Domaša R. O. Dobrá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</si>
  <si>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</si>
  <si>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</si>
  <si>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</si>
  <si>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</si>
  <si>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</si>
  <si>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</si>
  <si>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</si>
  <si>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</si>
  <si>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</si>
  <si>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</si>
  <si>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SO 01 STABILIZÁCIA SVAHU A STAVEBNÉ ÚPRAVY PLÔCH a SO 06 SPEVNENÉ PLOCHY A PANELOVÁ CESTA</t>
  </si>
  <si>
    <t>SO 03 ŽUMPA a SO 04 STUDŇA</t>
  </si>
  <si>
    <t>SO 02 ODBERNÉ ELEKTRICKÉ ZARIADENIE A ELEKTRICKÁ PRÍPOJKA  a SO 05 VEREJNÉ OSVETLENIE</t>
  </si>
  <si>
    <t>Cestná automatická reťazová zábrana pri vjazde k chatám</t>
  </si>
  <si>
    <t>Krycí list rozpočtu</t>
  </si>
  <si>
    <t xml:space="preserve">Miesto:  </t>
  </si>
  <si>
    <t>Objekt SO 01 STABILIZÁCIA SVAHU A STAVEBNÉ ÚPRAVY PLÔCH a SO 06 SPEVNENÉ PLOCHY A PANELOVÁ CESTA</t>
  </si>
  <si>
    <t xml:space="preserve">Ks: </t>
  </si>
  <si>
    <t xml:space="preserve">Zákazka: </t>
  </si>
  <si>
    <t>Spracoval: Ing. Ján Halgaš</t>
  </si>
  <si>
    <t xml:space="preserve">Dňa </t>
  </si>
  <si>
    <t>05.06.2019</t>
  </si>
  <si>
    <t>Odberateľ: Obec Kvakovce</t>
  </si>
  <si>
    <t>Projektant: miles projekt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</si>
  <si>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</si>
  <si>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</si>
  <si>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</si>
  <si>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</si>
  <si>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</si>
  <si>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</si>
  <si>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</si>
  <si>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</si>
  <si>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</si>
  <si>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</si>
  <si>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</si>
  <si>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</si>
  <si>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</si>
  <si>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</si>
  <si>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</si>
  <si>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</si>
  <si>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</si>
  <si>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</si>
  <si>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</si>
  <si>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</si>
  <si>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</si>
  <si>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</si>
  <si>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</si>
  <si>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</si>
  <si>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</si>
  <si>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</si>
  <si>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</si>
  <si>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</si>
  <si>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</si>
  <si>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</si>
  <si>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</si>
  <si>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</si>
  <si>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</si>
  <si>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</si>
  <si>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</si>
  <si>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</si>
  <si>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</si>
  <si>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</si>
  <si>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</si>
  <si>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05.06.2019</t>
  </si>
  <si>
    <t>Prehľad rozpočtových nákladov</t>
  </si>
  <si>
    <t>Práce HSV</t>
  </si>
  <si>
    <t>ZEMNÉ PRÁCE</t>
  </si>
  <si>
    <t>VODOROVNÉ KONŠTRUKCIE</t>
  </si>
  <si>
    <t>SPEVNENÉ PLOCHY</t>
  </si>
  <si>
    <t>PRESUNY HMÔT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</si>
  <si>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</si>
  <si>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</si>
  <si>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</si>
  <si>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</si>
  <si>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</si>
  <si>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</si>
  <si>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</si>
  <si>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</si>
  <si>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</si>
  <si>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Hmotnosť/Mj</t>
  </si>
  <si>
    <t>Hmotnosť</t>
  </si>
  <si>
    <t>Suť</t>
  </si>
  <si>
    <t>Zákazka Stabilizácia svahu a stavebné úpravy plôch pri vodnej nádrži Veľká Domaša R. O. Dobrá</t>
  </si>
  <si>
    <t xml:space="preserve">  1/A 1</t>
  </si>
  <si>
    <t xml:space="preserve"> 122201103</t>
  </si>
  <si>
    <t xml:space="preserve">Odkopávka a prekopávka nezapažená v hornine 3, nad 1000 do 10000 m3   </t>
  </si>
  <si>
    <t>m3</t>
  </si>
  <si>
    <t xml:space="preserve"> 162201102</t>
  </si>
  <si>
    <t xml:space="preserve">Vodorovné premiestnenie výkopku z horniny 1-4 nad 20-50m   </t>
  </si>
  <si>
    <t xml:space="preserve"> 167102102</t>
  </si>
  <si>
    <t xml:space="preserve">Nakladanie neuľahnutého výkopku z hornín tr.1-4 nad 1000 do 10000 m3   </t>
  </si>
  <si>
    <t xml:space="preserve"> 171101101</t>
  </si>
  <si>
    <t xml:space="preserve">Uloženie sypaniny do násypu súdržnej horniny s mierou zhutnenia podľa Proctor-Standard na 95 %   </t>
  </si>
  <si>
    <t xml:space="preserve"> 181201102</t>
  </si>
  <si>
    <t xml:space="preserve">Úprava pláne v násypoch v hornine 1-4 so zhutnením   </t>
  </si>
  <si>
    <t>m2</t>
  </si>
  <si>
    <t xml:space="preserve"> 182201101</t>
  </si>
  <si>
    <t xml:space="preserve">Svahovanie trvalých svahov v násype   </t>
  </si>
  <si>
    <t>321/A 1</t>
  </si>
  <si>
    <t xml:space="preserve"> 464511111</t>
  </si>
  <si>
    <t xml:space="preserve">Pohádzka dna alebo svahov akejkoľvek hrúbky z lomového kameňa neupraveného triedeného z terénu   </t>
  </si>
  <si>
    <t>221/A 1</t>
  </si>
  <si>
    <t xml:space="preserve"> 564871111</t>
  </si>
  <si>
    <t xml:space="preserve">Podklad zo štrkodrviny s rozprestretím a zhutnením, po zhutnení hr. 250 mm   </t>
  </si>
  <si>
    <t xml:space="preserve"> 584121111</t>
  </si>
  <si>
    <t xml:space="preserve">Osadenie cestných panelov zo železového betónu, so zhotovením podkladu z kam. ťaženého do hr. 40 mm   </t>
  </si>
  <si>
    <t>R/RE</t>
  </si>
  <si>
    <t xml:space="preserve"> 58341000140</t>
  </si>
  <si>
    <t xml:space="preserve">Kamenivo drvené hrubé frakcia 4-8 mm, STN EN 13242 + A1   </t>
  </si>
  <si>
    <t>t</t>
  </si>
  <si>
    <t xml:space="preserve"> 592460020100</t>
  </si>
  <si>
    <t xml:space="preserve">Dlažba betónová zatrávňovacia, rozmer 400x400x80 mm, sivá   </t>
  </si>
  <si>
    <t xml:space="preserve"> 593810000200</t>
  </si>
  <si>
    <t xml:space="preserve">Cestný panel IZD 300/100/15 JP 6 ton, lxšxv 3000x1000x150 mm   </t>
  </si>
  <si>
    <t>ks</t>
  </si>
  <si>
    <t xml:space="preserve"> 596912214</t>
  </si>
  <si>
    <t xml:space="preserve">Kladenie betónovej dlažby z vegetačných tvárnic hr. 80 mm, do lôžka z kameniva ťaženého, veľkosti do 0,25 m2, plochy nad 300 m2   </t>
  </si>
  <si>
    <t xml:space="preserve"> 998223011</t>
  </si>
  <si>
    <t xml:space="preserve">Presun hmôt pre pozemné komunikácie s krytom dláždeným (822 2.3, 822 5.3) akejkoľvek dĺžky objektu   </t>
  </si>
  <si>
    <t>Objekt SO 03 ŽUMPA a SO 04 STUDŇA</t>
  </si>
  <si>
    <t>POTRUBNÉ ROZVODY</t>
  </si>
  <si>
    <t>Práce PSV</t>
  </si>
  <si>
    <t>ZTI-STROJNÉ VYBAVENIE</t>
  </si>
  <si>
    <t xml:space="preserve"> 111201101</t>
  </si>
  <si>
    <t>Odstránenie krovín a stromov s koreňom do 1000 m2</t>
  </si>
  <si>
    <t xml:space="preserve"> 115101200</t>
  </si>
  <si>
    <t>Čerpanie vody do 10 m s priemerným prítokom litrov za minútu do 100 l</t>
  </si>
  <si>
    <t>hod</t>
  </si>
  <si>
    <t xml:space="preserve"> 115101300</t>
  </si>
  <si>
    <t>Pohotovosť záložnej čerpacej súpravy pre výšku do 10 m, s priemerným prítokom do 100 l/min.</t>
  </si>
  <si>
    <t>deň</t>
  </si>
  <si>
    <t xml:space="preserve"> 121101001</t>
  </si>
  <si>
    <t>Odstránenie ornice ručne s vodorov. premiest. na hromady do 50 m hr. do 150 mm</t>
  </si>
  <si>
    <t xml:space="preserve"> 131201202</t>
  </si>
  <si>
    <t>Výkop zapaženej jamy v hornine 3,nad 100 do 1000 m3</t>
  </si>
  <si>
    <t xml:space="preserve"> 131201209</t>
  </si>
  <si>
    <t>Príplatok za lepivosť horniny 3</t>
  </si>
  <si>
    <t xml:space="preserve"> 151101201</t>
  </si>
  <si>
    <t>Paženie stien bez rozopretia alebo vzopretia,príložné hľbky do 4m</t>
  </si>
  <si>
    <t xml:space="preserve"> 151101211</t>
  </si>
  <si>
    <t>Odstránenie paženia stien príložné hľbky do 4 m</t>
  </si>
  <si>
    <t xml:space="preserve"> 161101501</t>
  </si>
  <si>
    <t>Zvislé premiestnenie výkopku z horniny I až IV,nosením za každé 3 m výšky</t>
  </si>
  <si>
    <t>M3</t>
  </si>
  <si>
    <t xml:space="preserve"> 162201101</t>
  </si>
  <si>
    <t>Vodorovné premiestnenie výkopku z horniny 1-4 do 20m</t>
  </si>
  <si>
    <t xml:space="preserve"> 174101001</t>
  </si>
  <si>
    <t>Zásyp sypaninou so zhutnením jám, šachiet, rýh, zárezov alebo okolo objektov  do 100 m3</t>
  </si>
  <si>
    <t>271/A 1</t>
  </si>
  <si>
    <t xml:space="preserve"> 451541111</t>
  </si>
  <si>
    <t>Lôžko pod potrubie, stoky a drobné objekty, v otvorenom výkope zo štrkodrvy 0-63 mm</t>
  </si>
  <si>
    <t xml:space="preserve"> 452112111</t>
  </si>
  <si>
    <t>Osadenie prstenca alebo rámu pod poklopy a mreže, výšky do 100 mm</t>
  </si>
  <si>
    <t xml:space="preserve"> 452311111</t>
  </si>
  <si>
    <t>Dosky z betónu v otvorenom výkope tr.B 7,5</t>
  </si>
  <si>
    <t>S/S70</t>
  </si>
  <si>
    <t xml:space="preserve"> 5922441000</t>
  </si>
  <si>
    <t>Prefabrikát betónový-prstenec vyrovnávací TBS 13-100 Ms 100x100x9</t>
  </si>
  <si>
    <t xml:space="preserve"> 893871001</t>
  </si>
  <si>
    <t xml:space="preserve">Osadenie betónovej žumpy  objem 12000 l </t>
  </si>
  <si>
    <t xml:space="preserve"> 871161121</t>
  </si>
  <si>
    <t>Montáž potrubia z tlakových polyetylénových rúrok priemeru 32 mm</t>
  </si>
  <si>
    <t>m</t>
  </si>
  <si>
    <t xml:space="preserve"> 879172199</t>
  </si>
  <si>
    <t>Príplatok k cene za montáž vodovodných prípojok DN od 32 do 80</t>
  </si>
  <si>
    <t xml:space="preserve"> 891163111</t>
  </si>
  <si>
    <t>Montáž vodovodnej armatúry na potrubí ventil hlavný pre prípojky DN 25</t>
  </si>
  <si>
    <t xml:space="preserve"> 891185321</t>
  </si>
  <si>
    <t>Ventil spätný DN 1</t>
  </si>
  <si>
    <t xml:space="preserve"> 892233111</t>
  </si>
  <si>
    <t>Preplach a dezinfekcia vodovodného potrubia DN od 40 do 70</t>
  </si>
  <si>
    <t xml:space="preserve"> 892241111</t>
  </si>
  <si>
    <t>Ostatné práce na rúrovom vedení, tlakové skúšky vodovodného potrubia DN do 80</t>
  </si>
  <si>
    <t xml:space="preserve"> 892372111</t>
  </si>
  <si>
    <t>Zabezpečenie koncov vodovodného potrubia pri tlakových skúškach DN do 300</t>
  </si>
  <si>
    <t xml:space="preserve"> 893222111</t>
  </si>
  <si>
    <t>Šachta armatúrna z prostého betónu so stropom z dielcov vnútor. pôdorys. plochy nad 1,50 do 2,50 m2</t>
  </si>
  <si>
    <t xml:space="preserve"> 894403011</t>
  </si>
  <si>
    <t>Osadenie betónového dielca pre šachty,stropný akéhokoľvek druhu</t>
  </si>
  <si>
    <t xml:space="preserve"> 899202111</t>
  </si>
  <si>
    <t>Osadenie liatinovej mreže vrátane rámu a koša na bahno hmotnosti jednotlivo nad 50 do 100 kg</t>
  </si>
  <si>
    <t xml:space="preserve"> 899502211</t>
  </si>
  <si>
    <t>Stúpadlo do šachty a drobných objektov liatinové zapustené-kapsové osadené do vynechaných otvorov</t>
  </si>
  <si>
    <t>MAT</t>
  </si>
  <si>
    <t xml:space="preserve"> DM1</t>
  </si>
  <si>
    <t>Žumpa typová betónová objemu 12m3</t>
  </si>
  <si>
    <t xml:space="preserve"> DM3</t>
  </si>
  <si>
    <t>Rúra drenážna perforovaná DN 200</t>
  </si>
  <si>
    <t>bm</t>
  </si>
  <si>
    <t>PK</t>
  </si>
  <si>
    <t xml:space="preserve"> DM2</t>
  </si>
  <si>
    <t>Zriadenie vrtu studne vrtnou súpravou</t>
  </si>
  <si>
    <t>S/S20</t>
  </si>
  <si>
    <t xml:space="preserve"> 2861118000</t>
  </si>
  <si>
    <t>Rúrka novodurová ťahaná RPE 32x5,3 mm</t>
  </si>
  <si>
    <t>kg</t>
  </si>
  <si>
    <t>S/S40</t>
  </si>
  <si>
    <t xml:space="preserve"> 4228058000</t>
  </si>
  <si>
    <t>Ventil spätny DN 1</t>
  </si>
  <si>
    <t>S/S50</t>
  </si>
  <si>
    <t xml:space="preserve"> 5510110600</t>
  </si>
  <si>
    <t>Ventil vodárenský DN 1</t>
  </si>
  <si>
    <t xml:space="preserve"> 5524211160</t>
  </si>
  <si>
    <t>Poklop kanalizačný K omplet okrúhly,so zámkom,trieda D 400kN,DO-600 Z, H 115</t>
  </si>
  <si>
    <t xml:space="preserve"> 5922465000</t>
  </si>
  <si>
    <t>Prefabrikát betónový-kónus TBS 1-57 Ms 57,6x100/60x9</t>
  </si>
  <si>
    <t xml:space="preserve"> 5928000520</t>
  </si>
  <si>
    <t>Nádrž betónová 1200/1700 s liatinovým poklopom pre zaťaženie 400kN    TECHNO TIP alebo ekvivalent</t>
  </si>
  <si>
    <t xml:space="preserve"> 724211115</t>
  </si>
  <si>
    <t>Montáž a dodávka domovej vodárne s tlakovou nádržou, čerpadlom odstredivým horizontálnym so sacím košom,bez potrubia AT 2/4-2 10</t>
  </si>
  <si>
    <t>súb</t>
  </si>
  <si>
    <t>721/A 4</t>
  </si>
  <si>
    <t xml:space="preserve"> 724231111</t>
  </si>
  <si>
    <t>Montáž a dodávka príslušenstva domácej vodárne,meracie, vodoznačná armatúra</t>
  </si>
  <si>
    <t xml:space="preserve"> 998724103</t>
  </si>
  <si>
    <t>Presun hmôt pre strojné vybavenie v objektoch výšky nad 12 do 24 m</t>
  </si>
  <si>
    <t>Objekt SO 02 ODBERNÉ ELEKTRICKÉ ZARIADENIE A ELEKTRICKÁ PRÍPOJKA  a SO 05 VEREJNÉ OSVETLENIE</t>
  </si>
  <si>
    <t>Montážne práce</t>
  </si>
  <si>
    <t>M-21 ELEKTROMONTÁŽE</t>
  </si>
  <si>
    <t>M-22 MONTÁŽ OZNAMOVACÍCH  A SIGNAL. ZARIADENÍ</t>
  </si>
  <si>
    <t>M-46 MONTÁŽE ZEMNÝCH PRÁC</t>
  </si>
  <si>
    <t>921/M21</t>
  </si>
  <si>
    <t xml:space="preserve"> 210100006</t>
  </si>
  <si>
    <t>Ukončenie vodičov v rozvádzač. vrátane zapojenia a vodičovej koncovky do 50 mm2</t>
  </si>
  <si>
    <t xml:space="preserve"> 210110098</t>
  </si>
  <si>
    <t>Spínacie hodiny digitálne dvojkanálové pre zapustenú montáž</t>
  </si>
  <si>
    <t xml:space="preserve"> 210120402</t>
  </si>
  <si>
    <t>Istič vzduchový jednopólový + N do 40 A</t>
  </si>
  <si>
    <t xml:space="preserve"> 210120410</t>
  </si>
  <si>
    <t>Prúdové chrániče dvojpólové 16 - 80 A</t>
  </si>
  <si>
    <t xml:space="preserve"> 210120411</t>
  </si>
  <si>
    <t>Prúdové chrániče štvorpólové 25 - 80 A</t>
  </si>
  <si>
    <t xml:space="preserve"> 210130102</t>
  </si>
  <si>
    <t>Stýkač dvojpólový na DIN lištu do 40 A</t>
  </si>
  <si>
    <t xml:space="preserve"> 210190001</t>
  </si>
  <si>
    <t>Montáž oceľoplechovej rozvodnice do váhy 20 kg</t>
  </si>
  <si>
    <t xml:space="preserve"> 210220020</t>
  </si>
  <si>
    <t>Uzemňovacie vedenie v zemi FeZn vrátane izolácie spojov</t>
  </si>
  <si>
    <t xml:space="preserve"> 210950202</t>
  </si>
  <si>
    <t>Príplatok na zaťahovanie káblov, váha kábla do 2 kg</t>
  </si>
  <si>
    <t>HZS/HZS</t>
  </si>
  <si>
    <t xml:space="preserve"> HZS000212</t>
  </si>
  <si>
    <t>Stavebno montážne práce náročnejšie, ucelené, obtiažne, rutinné (Tr. 2) v rozsahu viac ako 4 a menej ako 8 hodín</t>
  </si>
  <si>
    <t>K</t>
  </si>
  <si>
    <t xml:space="preserve"> 125512454.R</t>
  </si>
  <si>
    <t>Revízna správa (OPaOS)</t>
  </si>
  <si>
    <t xml:space="preserve"> 210010090</t>
  </si>
  <si>
    <t>Rúrka ohybná elektroinštalačná z HDPE, D 50 uložená voľne</t>
  </si>
  <si>
    <t xml:space="preserve"> 210010092</t>
  </si>
  <si>
    <t>Rúrka ohybná elektroinštalačná z HDPE, D 75 uložená voľne</t>
  </si>
  <si>
    <t xml:space="preserve"> 210110403</t>
  </si>
  <si>
    <t>Modulárne vypínače 3P do 63 A na DIN lištu</t>
  </si>
  <si>
    <t xml:space="preserve"> 210120405</t>
  </si>
  <si>
    <t>Istič vzduchový trojpólový + N do 63 A</t>
  </si>
  <si>
    <t xml:space="preserve"> 210194053</t>
  </si>
  <si>
    <t>Skriňa ER plastová, trojfázová, jednotarifná 1 odberateľ pre vonkajšie práce</t>
  </si>
  <si>
    <t xml:space="preserve"> 210201440</t>
  </si>
  <si>
    <t>Montáž podstavca pre parkové a záhradné svietidlá</t>
  </si>
  <si>
    <t xml:space="preserve"> 210201810</t>
  </si>
  <si>
    <t>Montáž a zapojenie svietidla 1x svetelný zdroj, uličného, LED</t>
  </si>
  <si>
    <t xml:space="preserve"> 210201863</t>
  </si>
  <si>
    <t>Montáž 6m stožiara s prírubou pre uličné svietidlá</t>
  </si>
  <si>
    <t xml:space="preserve"> 210201871</t>
  </si>
  <si>
    <t>Montáž základového roštu pre uličné svietidlá 5-12m</t>
  </si>
  <si>
    <t xml:space="preserve"> 210201880</t>
  </si>
  <si>
    <t>Montáž stožiarovej svorkovnice pre 1 poistku</t>
  </si>
  <si>
    <t xml:space="preserve"> 210800187</t>
  </si>
  <si>
    <t>Kábel medený uložený v rúrke CYKY 450/750 V 3x2,5</t>
  </si>
  <si>
    <t xml:space="preserve"> 210902143</t>
  </si>
  <si>
    <t>Kábel hliníkový silový uložený v rúrke 1-AYKY 0,6/1 kV 4x50</t>
  </si>
  <si>
    <t>M</t>
  </si>
  <si>
    <t xml:space="preserve"> 01025445.T</t>
  </si>
  <si>
    <t>Pilierový rozvádzač 60modul. So zásuvkami 3x230V(16A), 2x400V(16A), 2x400V(32A), 1x400V(63A)</t>
  </si>
  <si>
    <t xml:space="preserve"> 286530129700</t>
  </si>
  <si>
    <t>Spojka nasúvacia HDPE DN 50, 02050 FA, čierna, KOPOS alebo ekvivalent</t>
  </si>
  <si>
    <t xml:space="preserve"> 286530129900</t>
  </si>
  <si>
    <t>Spojka nasúvacia HDPE DN 75, 02075 FA, čierna, KOPOS alebo ekvivalent</t>
  </si>
  <si>
    <t xml:space="preserve"> 316770001000</t>
  </si>
  <si>
    <t>Výložník V1T-15/76-D zinkový jednoramenný, vyloženie 1,5 m, d 76 mm</t>
  </si>
  <si>
    <t xml:space="preserve"> 341110000800</t>
  </si>
  <si>
    <t>Kábel medený CYKY 3x2,5 mm2</t>
  </si>
  <si>
    <t xml:space="preserve"> 341110030700</t>
  </si>
  <si>
    <t>Kábel hliníkový 1-AYKY 4x50 mm2</t>
  </si>
  <si>
    <t xml:space="preserve"> 345710005600</t>
  </si>
  <si>
    <t>Rúrka ohybná dvojplášťová HDPE, KOPOFLEX BA KF 09050 BA, DN 50, KOPOS alebo ekvivalent</t>
  </si>
  <si>
    <t xml:space="preserve"> 345710005800</t>
  </si>
  <si>
    <t>Rúrka ohybná dvojplášťová HDPE, KOPOFLEX BA KF 09075 BA, DN 75, KOPOS alebo ekvivalent</t>
  </si>
  <si>
    <t xml:space="preserve"> 345710038800</t>
  </si>
  <si>
    <t>Krúžok tesniaci pre korugované rúrky 16075 FB</t>
  </si>
  <si>
    <t xml:space="preserve"> 348370001500</t>
  </si>
  <si>
    <t>Svietidlo uličné LED na stĺp alebo výložník 2x30W, 6400 lm, IP65</t>
  </si>
  <si>
    <t xml:space="preserve"> 348370004200</t>
  </si>
  <si>
    <t>Stožiar osvetľovací rúrový s prírubou SB 6/76 P, D=76 mm, výška=6,0 m</t>
  </si>
  <si>
    <t xml:space="preserve"> 348370004600</t>
  </si>
  <si>
    <t>Rošt základový ZR pre stožiar výšky 5-12 m</t>
  </si>
  <si>
    <t xml:space="preserve"> 348370004900</t>
  </si>
  <si>
    <t>Svorkovnica stožiarová NTB 1 pre 1 poistku 80/16A</t>
  </si>
  <si>
    <t xml:space="preserve"> 354410058800</t>
  </si>
  <si>
    <t>Pásovina uzemňovacia FeZn 30 x 4 mm</t>
  </si>
  <si>
    <t xml:space="preserve"> 357120011500</t>
  </si>
  <si>
    <t>Skriňa elektromerová RE 2.0-Z (W), 1 x hlavný trojpólový istič B40, nulový mostík, možnosť doplnenia HDO</t>
  </si>
  <si>
    <t xml:space="preserve"> 358210000700</t>
  </si>
  <si>
    <t>Stýkač inštalačný 2P, 40A, 2 NO, cievka 230 V, 2 moduly, LEGRAND alebo ekvivalent</t>
  </si>
  <si>
    <t xml:space="preserve"> 358220000200</t>
  </si>
  <si>
    <t>Istič TX3 1P, charakteristika B, 6 A, 6000 A, 1 modul, LEGRAND alebo ekvivalent</t>
  </si>
  <si>
    <t xml:space="preserve"> 358220000300</t>
  </si>
  <si>
    <t>Istič TX3 1P, charakteristika B, 10 A, 6000 A, 1 modul, LEGRAND alebo ekvivalent</t>
  </si>
  <si>
    <t xml:space="preserve"> 358220000500</t>
  </si>
  <si>
    <t>Istič TX3 1P, charakteristika B, 16 A, 6000 A, 1 modul, LEGRAND alebo ekvivalent</t>
  </si>
  <si>
    <t xml:space="preserve"> 358220040900</t>
  </si>
  <si>
    <t>Istiaci modulárny vypínač DX3 IS diaľkový 3P 63 A, LEGRAND alebo ekvivalent</t>
  </si>
  <si>
    <t xml:space="preserve"> 358220046300</t>
  </si>
  <si>
    <t>Istič TX3 3P, charakteristika B, 25 A, 10000 A/10 kA, 3 moduly, LEGRAND alebo ekvivalent</t>
  </si>
  <si>
    <t xml:space="preserve"> 358220046400</t>
  </si>
  <si>
    <t>Istič TX3 3P, charakteristika B, 32 A, 10000 A/10 kA, 3 moduly, LEGRAND alebo ekvivalent</t>
  </si>
  <si>
    <t xml:space="preserve"> 358230008600</t>
  </si>
  <si>
    <t>Prúdový chránič RX3 2P, 40 A, 30 mA, typ AC, 2 moduly, LEGRAND alebo ekvivalent</t>
  </si>
  <si>
    <t xml:space="preserve"> 358230017400</t>
  </si>
  <si>
    <t>Prúdový chránič RX3 4P, 40 A, 30 mA, typ AC, 4 moduly, LEGRAND alebo ekvivalent</t>
  </si>
  <si>
    <t xml:space="preserve"> 4475standard</t>
  </si>
  <si>
    <t>SHT-4/230</t>
  </si>
  <si>
    <t xml:space="preserve"> 583820000700</t>
  </si>
  <si>
    <t>Kameň lomový neupravený, z vyvretých hornín, zahádzkový do 200 kg</t>
  </si>
  <si>
    <t xml:space="preserve"> 589310002300</t>
  </si>
  <si>
    <t>Betón STN EN 206-1-C 12/15-X0 (SK)-Cl 0,4-Dmax 22 - S1 z cementu portlandského</t>
  </si>
  <si>
    <t xml:space="preserve"> 998921201</t>
  </si>
  <si>
    <t>Presun hmôt pre montáž silnoprúdových rozvodov a zariadení v stavbe (objekte) výšky do 7 m</t>
  </si>
  <si>
    <t>%</t>
  </si>
  <si>
    <t>922/M22</t>
  </si>
  <si>
    <t xml:space="preserve"> 220330186</t>
  </si>
  <si>
    <t>Montáž spínacích hodín do pripravenej uzamykateľnej skrine, zapojenie,preskúšanie funkcie</t>
  </si>
  <si>
    <t xml:space="preserve"> 248877</t>
  </si>
  <si>
    <t>Otočný spínač, prepínač 3-pól, 1-0-2, typové označenie Z-DSU3-102, EATON ELECTRIC alebo ekvivalent</t>
  </si>
  <si>
    <t>946/M46</t>
  </si>
  <si>
    <t xml:space="preserve"> 460050703</t>
  </si>
  <si>
    <t>Výkop jamy pre stožiar verejného osvetlenia do 2 m3 vrátane, ručný výkop v zemina triedy 3</t>
  </si>
  <si>
    <t xml:space="preserve"> 460200153</t>
  </si>
  <si>
    <t>Hĺbenie káblovej ryhy ručne 35 cm širokej a 70 cm hlbokej, v zemine triedy 3</t>
  </si>
  <si>
    <t xml:space="preserve"> 460490012</t>
  </si>
  <si>
    <t>Rozvinutie a uloženie výstražnej fólie z PVC do ryhy, šírka do 33 cm</t>
  </si>
  <si>
    <t xml:space="preserve"> 460560153</t>
  </si>
  <si>
    <t>Ručný zásyp nezap. káblovej ryhy bez zhutn. zeminy, 35 cm širokej, 70 cm hlbokej v zemine tr. 3</t>
  </si>
  <si>
    <t xml:space="preserve"> 283230008000</t>
  </si>
  <si>
    <t>Výstražná fóla PE, šxhr 300x0,1 mm, dĺ. 250 m, farba červená, HAGARD alebo ekvivalent</t>
  </si>
  <si>
    <t>Objekt Cestná automatická reťazová zábrana pri vjazde k chatám</t>
  </si>
  <si>
    <t>ZÁKLADY</t>
  </si>
  <si>
    <t>OSTATNÉ PRÁCE</t>
  </si>
  <si>
    <t xml:space="preserve"> 133201101</t>
  </si>
  <si>
    <t>Výkop šachty hornina 3 do 100 m3</t>
  </si>
  <si>
    <t xml:space="preserve"> 133201109</t>
  </si>
  <si>
    <t>Príplatok k cenám za lepivosť horniny</t>
  </si>
  <si>
    <t xml:space="preserve"> 162301101</t>
  </si>
  <si>
    <t>Vodorovné premiestnenie výkopku tr.1-4 do 500 m</t>
  </si>
  <si>
    <t xml:space="preserve"> 171101103</t>
  </si>
  <si>
    <t>Uloženie sypaniny súdržnej horniny s mierou zhutnenia nad 96 do 100 % podľa Proctor-Standard</t>
  </si>
  <si>
    <t xml:space="preserve"> 11/A 1</t>
  </si>
  <si>
    <t xml:space="preserve"> 275313611</t>
  </si>
  <si>
    <t>Betón základových  pätiek,  prostý tr.C 16/20</t>
  </si>
  <si>
    <t>R/R 0</t>
  </si>
  <si>
    <t xml:space="preserve"> 915020201</t>
  </si>
  <si>
    <t xml:space="preserve">Montáž a spustenie do prevádzky Cestnej automatickej reťazovej zábrany </t>
  </si>
  <si>
    <t>sub</t>
  </si>
  <si>
    <t xml:space="preserve"> 9218500000.1</t>
  </si>
  <si>
    <t>Osadenie stojanov pre čítačky JAK60x60</t>
  </si>
  <si>
    <t>kus</t>
  </si>
  <si>
    <t>P/PE</t>
  </si>
  <si>
    <t xml:space="preserve"> MAT1</t>
  </si>
  <si>
    <t>Stojan s motorom a elektronikou CATX alebo ekvivalent, osadený pevne v betónovom základe, farba stojana sivá RAL 7035</t>
  </si>
  <si>
    <t>KS</t>
  </si>
  <si>
    <t xml:space="preserve"> MAT2</t>
  </si>
  <si>
    <t>Stojan s protizávažím CATI alebo ekvivalent, osadený pevne v betónovom základe, farba stojana sivá RAL 7035</t>
  </si>
  <si>
    <t xml:space="preserve"> MAT3</t>
  </si>
  <si>
    <t>Jánovska reťaz 9mm</t>
  </si>
  <si>
    <t xml:space="preserve"> MAT4</t>
  </si>
  <si>
    <t>Ochranná zapustená lišta</t>
  </si>
  <si>
    <t xml:space="preserve"> MAT5</t>
  </si>
  <si>
    <t>IR závora</t>
  </si>
  <si>
    <t xml:space="preserve"> MAT6</t>
  </si>
  <si>
    <t>Kódová klávesnica SATEL alebo ekvivalent</t>
  </si>
  <si>
    <t xml:space="preserve"> MAT7</t>
  </si>
  <si>
    <t>GSM modul JABGD 04K1000 alebo ekvivalent</t>
  </si>
  <si>
    <t xml:space="preserve"> MAT8</t>
  </si>
  <si>
    <t>Záložný zdroj-akumulátor</t>
  </si>
  <si>
    <t xml:space="preserve"> 210810006</t>
  </si>
  <si>
    <t>Silový kábel 750 - 1000 V /mm2/ voľne uložený CYKY-CYKYm 750 V 3x2.5</t>
  </si>
  <si>
    <t>Príplatok na zaťahovanie káblov, váha kábla do   2    kg</t>
  </si>
  <si>
    <t xml:space="preserve"> 210201441</t>
  </si>
  <si>
    <t>Montáž a dodávka kábla FTP, kat. 5, tienený</t>
  </si>
  <si>
    <t xml:space="preserve"> 210010068</t>
  </si>
  <si>
    <t xml:space="preserve">Rúrka tuhá elektroinštalačná z PVC typ 1550, uložená pevne   </t>
  </si>
  <si>
    <t xml:space="preserve"> 3450728600</t>
  </si>
  <si>
    <t xml:space="preserve">Trubka UPRM 50 L=5m   </t>
  </si>
  <si>
    <t xml:space="preserve"> 460420041</t>
  </si>
  <si>
    <t xml:space="preserve">Zriadenie káblového lôžka z piesku a cementu bez zakrytia, v ryhe šírky do 100 cm, hr. vrstvy 12 cm   </t>
  </si>
  <si>
    <t>Výstražná fóla PE, šxhr 300x0,1 mm, dĺ. 250 m, farba červená, HAGARD</t>
  </si>
  <si>
    <t>S/S60</t>
  </si>
  <si>
    <t xml:space="preserve"> 5831214500</t>
  </si>
  <si>
    <t>Piesok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</si>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</sst>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9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6" fillId="0" borderId="69" xfId="0" applyNumberFormat="1" applyFont="1" applyFill="1" applyBorder="1"/>
    <xf numFmtId="164" fontId="6" fillId="0" borderId="80" xfId="0" applyNumberFormat="1" applyFont="1" applyFill="1" applyBorder="1"/>
    <xf numFmtId="164" fontId="6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8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9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0" fillId="0" borderId="1" xfId="0" applyFill="1" applyBorder="1"/>
    <xf numFmtId="0" fontId="10" fillId="2" borderId="0" xfId="0" applyFont="1" applyFill="1"/>
    <xf numFmtId="0" fontId="10" fillId="0" borderId="0" xfId="0" applyFont="1"/>
    <xf numFmtId="0" fontId="9" fillId="2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0" fontId="0" fillId="0" borderId="4" xfId="0" applyFill="1" applyBorder="1"/>
    <xf numFmtId="0" fontId="11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0" fontId="9" fillId="0" borderId="94" xfId="0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9" fillId="0" borderId="0" xfId="0" applyNumberFormat="1" applyFont="1"/>
    <xf numFmtId="166" fontId="4" fillId="0" borderId="0" xfId="0" applyNumberFormat="1" applyFont="1"/>
    <xf numFmtId="0" fontId="12" fillId="0" borderId="94" xfId="0" applyFont="1" applyBorder="1"/>
    <xf numFmtId="166" fontId="12" fillId="0" borderId="94" xfId="0" applyNumberFormat="1" applyFont="1" applyBorder="1"/>
    <xf numFmtId="164" fontId="12" fillId="0" borderId="94" xfId="0" applyNumberFormat="1" applyFont="1" applyBorder="1"/>
    <xf numFmtId="0" fontId="13" fillId="0" borderId="94" xfId="0" applyFont="1" applyBorder="1"/>
    <xf numFmtId="165" fontId="5" fillId="0" borderId="0" xfId="0" applyNumberFormat="1" applyFont="1" applyAlignment="1">
      <alignment wrapText="1"/>
    </xf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8" fillId="0" borderId="98" xfId="0" applyNumberFormat="1" applyFont="1" applyFill="1" applyBorder="1"/>
    <xf numFmtId="166" fontId="14" fillId="0" borderId="94" xfId="0" applyNumberFormat="1" applyFont="1" applyBorder="1"/>
    <xf numFmtId="166" fontId="15" fillId="0" borderId="94" xfId="0" applyNumberFormat="1" applyFont="1" applyBorder="1"/>
    <xf numFmtId="0" fontId="5" fillId="0" borderId="2" xfId="0" applyFont="1" applyFill="1" applyBorder="1" applyAlignment="1">
      <alignment wrapText="1"/>
    </xf>
    <xf numFmtId="0" fontId="5" fillId="0" borderId="50" xfId="0" applyFont="1" applyFill="1" applyBorder="1" applyAlignment="1">
      <alignment wrapText="1"/>
    </xf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workbookViewId="0">
      <selection activeCell="A17" sqref="A17:XFD22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198" t="s">
        <v>1</v>
      </c>
      <c r="B4" s="198"/>
      <c r="C4" s="198"/>
      <c r="D4" s="198"/>
      <c r="E4" s="198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ht="34.5" x14ac:dyDescent="0.25">
      <c r="A7" s="196" t="s">
        <v>12</v>
      </c>
      <c r="B7" s="181">
        <f>'SO 14061'!I37-Rekapitulácia!D7</f>
        <v>0</v>
      </c>
      <c r="C7" s="181">
        <f>'Kryci_list 14061'!J26</f>
        <v>0</v>
      </c>
      <c r="D7" s="181">
        <v>0</v>
      </c>
      <c r="E7" s="181">
        <f>'Kryci_list 14061'!J17</f>
        <v>0</v>
      </c>
      <c r="F7" s="181">
        <v>0</v>
      </c>
      <c r="G7" s="181">
        <f>B7+C7+D7+E7+F7</f>
        <v>0</v>
      </c>
      <c r="K7">
        <f>'SO 14061'!K37</f>
        <v>0</v>
      </c>
      <c r="Q7">
        <v>30.126000000000001</v>
      </c>
    </row>
    <row r="8" spans="1:26" x14ac:dyDescent="0.25">
      <c r="A8" s="196" t="s">
        <v>13</v>
      </c>
      <c r="B8" s="181">
        <f>'SO 14064'!I65-Rekapitulácia!D8</f>
        <v>0</v>
      </c>
      <c r="C8" s="181">
        <f>'Kryci_list 14064'!J26</f>
        <v>0</v>
      </c>
      <c r="D8" s="181">
        <v>0</v>
      </c>
      <c r="E8" s="181">
        <f>'Kryci_list 14064'!J17</f>
        <v>0</v>
      </c>
      <c r="F8" s="181">
        <v>0</v>
      </c>
      <c r="G8" s="181">
        <f>B8+C8+D8+E8+F8</f>
        <v>0</v>
      </c>
      <c r="K8">
        <f>'SO 14064'!K65</f>
        <v>0</v>
      </c>
      <c r="Q8">
        <v>30.126000000000001</v>
      </c>
    </row>
    <row r="9" spans="1:26" ht="34.5" x14ac:dyDescent="0.25">
      <c r="A9" s="196" t="s">
        <v>14</v>
      </c>
      <c r="B9" s="181">
        <f>'SO 14065'!I78-Rekapitulácia!D9</f>
        <v>0</v>
      </c>
      <c r="C9" s="181">
        <f>'Kryci_list 14065'!J26</f>
        <v>0</v>
      </c>
      <c r="D9" s="181">
        <v>0</v>
      </c>
      <c r="E9" s="181">
        <f>'Kryci_list 14065'!J17</f>
        <v>0</v>
      </c>
      <c r="F9" s="181">
        <v>0</v>
      </c>
      <c r="G9" s="181">
        <f>B9+C9+D9+E9+F9</f>
        <v>0</v>
      </c>
      <c r="K9">
        <f>'SO 14065'!K78</f>
        <v>0</v>
      </c>
      <c r="Q9">
        <v>30.126000000000001</v>
      </c>
    </row>
    <row r="10" spans="1:26" ht="23.25" x14ac:dyDescent="0.25">
      <c r="A10" s="197" t="s">
        <v>15</v>
      </c>
      <c r="B10" s="68">
        <f>'SO 14066'!I56-Rekapitulácia!D10</f>
        <v>0</v>
      </c>
      <c r="C10" s="68">
        <f>'Kryci_list 14066'!J26</f>
        <v>0</v>
      </c>
      <c r="D10" s="68">
        <v>0</v>
      </c>
      <c r="E10" s="68">
        <f>'Kryci_list 14066'!J17</f>
        <v>0</v>
      </c>
      <c r="F10" s="68">
        <v>0</v>
      </c>
      <c r="G10" s="68">
        <f>B10+C10+D10+E10+F10</f>
        <v>0</v>
      </c>
      <c r="K10">
        <f>'SO 14066'!K56</f>
        <v>0</v>
      </c>
      <c r="Q10">
        <v>30.126000000000001</v>
      </c>
    </row>
    <row r="11" spans="1:26" x14ac:dyDescent="0.25">
      <c r="A11" s="187" t="s">
        <v>400</v>
      </c>
      <c r="B11" s="188">
        <f>SUM(B7:B10)</f>
        <v>0</v>
      </c>
      <c r="C11" s="188">
        <f>SUM(C7:C10)</f>
        <v>0</v>
      </c>
      <c r="D11" s="188">
        <f>SUM(D7:D10)</f>
        <v>0</v>
      </c>
      <c r="E11" s="188">
        <f>SUM(E7:E10)</f>
        <v>0</v>
      </c>
      <c r="F11" s="188">
        <f>SUM(F7:F10)</f>
        <v>0</v>
      </c>
      <c r="G11" s="188">
        <f>SUM(G7:G10)-SUM(Z7:Z10)</f>
        <v>0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85" t="s">
        <v>401</v>
      </c>
      <c r="B12" s="186">
        <f>G11-SUM(Rekapitulácia!K7:'Rekapitulácia'!K10)*1</f>
        <v>0</v>
      </c>
      <c r="C12" s="186"/>
      <c r="D12" s="186"/>
      <c r="E12" s="186"/>
      <c r="F12" s="186"/>
      <c r="G12" s="186">
        <f>ROUND(((ROUND(B12,2)*20)/100),2)*1</f>
        <v>0</v>
      </c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5" t="s">
        <v>402</v>
      </c>
      <c r="B13" s="183">
        <f>(G11-B12)</f>
        <v>0</v>
      </c>
      <c r="C13" s="183"/>
      <c r="D13" s="183"/>
      <c r="E13" s="183"/>
      <c r="F13" s="183"/>
      <c r="G13" s="183">
        <f>ROUND(((ROUND(B13,2)*0)/100),2)</f>
        <v>0</v>
      </c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5" t="s">
        <v>403</v>
      </c>
      <c r="B14" s="183"/>
      <c r="C14" s="183"/>
      <c r="D14" s="183"/>
      <c r="E14" s="183"/>
      <c r="F14" s="183"/>
      <c r="G14" s="183">
        <f>SUM(G11:G13)</f>
        <v>0</v>
      </c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0"/>
      <c r="B15" s="184"/>
      <c r="C15" s="184"/>
      <c r="D15" s="184"/>
      <c r="E15" s="184"/>
      <c r="F15" s="184"/>
      <c r="G15" s="184"/>
    </row>
    <row r="16" spans="1:26" x14ac:dyDescent="0.25">
      <c r="A16" s="10"/>
      <c r="B16" s="184"/>
      <c r="C16" s="184"/>
      <c r="D16" s="184"/>
      <c r="E16" s="184"/>
      <c r="F16" s="184"/>
      <c r="G16" s="184"/>
    </row>
    <row r="17" spans="1:7" x14ac:dyDescent="0.25">
      <c r="A17" s="10"/>
      <c r="B17" s="184"/>
      <c r="C17" s="184"/>
      <c r="D17" s="184"/>
      <c r="E17" s="184"/>
      <c r="F17" s="184"/>
      <c r="G17" s="184"/>
    </row>
    <row r="18" spans="1:7" x14ac:dyDescent="0.25">
      <c r="A18" s="1"/>
      <c r="B18" s="142"/>
      <c r="C18" s="142"/>
      <c r="D18" s="142"/>
      <c r="E18" s="142"/>
      <c r="F18" s="142"/>
      <c r="G18" s="142"/>
    </row>
    <row r="19" spans="1:7" x14ac:dyDescent="0.25">
      <c r="A19" s="1"/>
      <c r="B19" s="142"/>
      <c r="C19" s="142"/>
      <c r="D19" s="142"/>
      <c r="E19" s="142"/>
      <c r="F19" s="142"/>
      <c r="G19" s="142"/>
    </row>
    <row r="20" spans="1:7" x14ac:dyDescent="0.25">
      <c r="A20" s="1"/>
      <c r="B20" s="142"/>
      <c r="C20" s="142"/>
      <c r="D20" s="142"/>
      <c r="E20" s="142"/>
      <c r="F20" s="142"/>
      <c r="G20" s="142"/>
    </row>
    <row r="21" spans="1:7" x14ac:dyDescent="0.25">
      <c r="A21" s="1"/>
      <c r="B21" s="142"/>
      <c r="C21" s="142"/>
      <c r="D21" s="142"/>
      <c r="E21" s="142"/>
      <c r="F21" s="142"/>
      <c r="G21" s="142"/>
    </row>
    <row r="22" spans="1:7" x14ac:dyDescent="0.25">
      <c r="A22" s="1"/>
      <c r="B22" s="142"/>
      <c r="C22" s="142"/>
      <c r="D22" s="142"/>
      <c r="E22" s="142"/>
      <c r="F22" s="142"/>
      <c r="G22" s="142"/>
    </row>
    <row r="23" spans="1:7" x14ac:dyDescent="0.25">
      <c r="A23" s="1"/>
      <c r="B23" s="142"/>
      <c r="C23" s="142"/>
      <c r="D23" s="142"/>
      <c r="E23" s="142"/>
      <c r="F23" s="142"/>
      <c r="G23" s="142"/>
    </row>
    <row r="24" spans="1:7" x14ac:dyDescent="0.25">
      <c r="A24" s="1"/>
      <c r="B24" s="142"/>
      <c r="C24" s="142"/>
      <c r="D24" s="142"/>
      <c r="E24" s="142"/>
      <c r="F24" s="142"/>
      <c r="G24" s="142"/>
    </row>
    <row r="25" spans="1:7" x14ac:dyDescent="0.25">
      <c r="A25" s="1"/>
      <c r="B25" s="142"/>
      <c r="C25" s="142"/>
      <c r="D25" s="142"/>
      <c r="E25" s="142"/>
      <c r="F25" s="142"/>
      <c r="G25" s="142"/>
    </row>
    <row r="26" spans="1:7" x14ac:dyDescent="0.25">
      <c r="A26" s="1"/>
      <c r="B26" s="142"/>
      <c r="C26" s="142"/>
      <c r="D26" s="142"/>
      <c r="E26" s="142"/>
      <c r="F26" s="142"/>
      <c r="G26" s="142"/>
    </row>
    <row r="27" spans="1:7" x14ac:dyDescent="0.25">
      <c r="A27" s="1"/>
      <c r="B27" s="142"/>
      <c r="C27" s="142"/>
      <c r="D27" s="142"/>
      <c r="E27" s="142"/>
      <c r="F27" s="142"/>
      <c r="G27" s="142"/>
    </row>
    <row r="28" spans="1:7" x14ac:dyDescent="0.25">
      <c r="A28" s="1"/>
      <c r="B28" s="142"/>
      <c r="C28" s="142"/>
      <c r="D28" s="142"/>
      <c r="E28" s="142"/>
      <c r="F28" s="142"/>
      <c r="G28" s="142"/>
    </row>
    <row r="29" spans="1:7" x14ac:dyDescent="0.25">
      <c r="A29" s="1"/>
      <c r="B29" s="142"/>
      <c r="C29" s="142"/>
      <c r="D29" s="142"/>
      <c r="E29" s="142"/>
      <c r="F29" s="142"/>
      <c r="G29" s="142"/>
    </row>
    <row r="30" spans="1:7" x14ac:dyDescent="0.25">
      <c r="A30" s="1"/>
      <c r="B30" s="142"/>
      <c r="C30" s="142"/>
      <c r="D30" s="142"/>
      <c r="E30" s="142"/>
      <c r="F30" s="142"/>
      <c r="G30" s="142"/>
    </row>
    <row r="31" spans="1:7" x14ac:dyDescent="0.25">
      <c r="A31" s="1"/>
      <c r="B31" s="142"/>
      <c r="C31" s="142"/>
      <c r="D31" s="142"/>
      <c r="E31" s="142"/>
      <c r="F31" s="142"/>
      <c r="G31" s="142"/>
    </row>
    <row r="32" spans="1:7" x14ac:dyDescent="0.25">
      <c r="B32" s="182"/>
      <c r="C32" s="182"/>
      <c r="D32" s="182"/>
      <c r="E32" s="182"/>
      <c r="F32" s="182"/>
      <c r="G32" s="182"/>
    </row>
    <row r="33" spans="2:7" x14ac:dyDescent="0.25">
      <c r="B33" s="182"/>
      <c r="C33" s="182"/>
      <c r="D33" s="182"/>
      <c r="E33" s="182"/>
      <c r="F33" s="182"/>
      <c r="G33" s="182"/>
    </row>
    <row r="34" spans="2:7" x14ac:dyDescent="0.25">
      <c r="B34" s="182"/>
      <c r="C34" s="182"/>
      <c r="D34" s="182"/>
      <c r="E34" s="182"/>
      <c r="F34" s="182"/>
      <c r="G34" s="182"/>
    </row>
    <row r="35" spans="2:7" x14ac:dyDescent="0.25">
      <c r="B35" s="182"/>
      <c r="C35" s="182"/>
      <c r="D35" s="182"/>
      <c r="E35" s="182"/>
      <c r="F35" s="182"/>
      <c r="G35" s="182"/>
    </row>
    <row r="36" spans="2:7" x14ac:dyDescent="0.25">
      <c r="B36" s="182"/>
      <c r="C36" s="182"/>
      <c r="D36" s="182"/>
      <c r="E36" s="182"/>
      <c r="F36" s="182"/>
      <c r="G36" s="182"/>
    </row>
    <row r="37" spans="2:7" x14ac:dyDescent="0.25">
      <c r="B37" s="182"/>
      <c r="C37" s="182"/>
      <c r="D37" s="182"/>
      <c r="E37" s="182"/>
      <c r="F37" s="182"/>
      <c r="G37" s="182"/>
    </row>
    <row r="38" spans="2:7" x14ac:dyDescent="0.25">
      <c r="B38" s="182"/>
      <c r="C38" s="182"/>
      <c r="D38" s="182"/>
      <c r="E38" s="182"/>
      <c r="F38" s="182"/>
      <c r="G38" s="182"/>
    </row>
    <row r="39" spans="2:7" x14ac:dyDescent="0.25">
      <c r="B39" s="182"/>
      <c r="C39" s="182"/>
      <c r="D39" s="182"/>
      <c r="E39" s="182"/>
      <c r="F39" s="182"/>
      <c r="G39" s="182"/>
    </row>
    <row r="40" spans="2:7" x14ac:dyDescent="0.25">
      <c r="B40" s="182"/>
      <c r="C40" s="182"/>
      <c r="D40" s="182"/>
      <c r="E40" s="182"/>
      <c r="F40" s="182"/>
      <c r="G40" s="182"/>
    </row>
    <row r="41" spans="2:7" x14ac:dyDescent="0.25">
      <c r="B41" s="182"/>
      <c r="C41" s="182"/>
      <c r="D41" s="182"/>
      <c r="E41" s="182"/>
      <c r="F41" s="182"/>
      <c r="G41" s="182"/>
    </row>
    <row r="42" spans="2:7" x14ac:dyDescent="0.25">
      <c r="B42" s="182"/>
      <c r="C42" s="182"/>
      <c r="D42" s="182"/>
      <c r="E42" s="182"/>
      <c r="F42" s="182"/>
      <c r="G42" s="182"/>
    </row>
    <row r="43" spans="2:7" x14ac:dyDescent="0.25">
      <c r="B43" s="182"/>
      <c r="C43" s="182"/>
      <c r="D43" s="182"/>
      <c r="E43" s="182"/>
      <c r="F43" s="182"/>
      <c r="G43" s="182"/>
    </row>
    <row r="44" spans="2:7" x14ac:dyDescent="0.25">
      <c r="B44" s="182"/>
      <c r="C44" s="182"/>
      <c r="D44" s="182"/>
      <c r="E44" s="182"/>
      <c r="F44" s="182"/>
      <c r="G44" s="182"/>
    </row>
    <row r="45" spans="2:7" x14ac:dyDescent="0.25">
      <c r="B45" s="182"/>
      <c r="C45" s="182"/>
      <c r="D45" s="182"/>
      <c r="E45" s="182"/>
      <c r="F45" s="182"/>
      <c r="G45" s="182"/>
    </row>
    <row r="46" spans="2:7" x14ac:dyDescent="0.25">
      <c r="B46" s="182"/>
      <c r="C46" s="182"/>
      <c r="D46" s="182"/>
      <c r="E46" s="182"/>
      <c r="F46" s="182"/>
      <c r="G46" s="182"/>
    </row>
    <row r="47" spans="2:7" x14ac:dyDescent="0.25">
      <c r="B47" s="182"/>
      <c r="C47" s="182"/>
      <c r="D47" s="182"/>
      <c r="E47" s="182"/>
      <c r="F47" s="182"/>
      <c r="G47" s="182"/>
    </row>
    <row r="48" spans="2:7" x14ac:dyDescent="0.25">
      <c r="B48" s="182"/>
      <c r="C48" s="182"/>
      <c r="D48" s="182"/>
      <c r="E48" s="182"/>
      <c r="F48" s="182"/>
      <c r="G48" s="182"/>
    </row>
    <row r="49" spans="2:7" x14ac:dyDescent="0.25">
      <c r="B49" s="182"/>
      <c r="C49" s="182"/>
      <c r="D49" s="182"/>
      <c r="E49" s="182"/>
      <c r="F49" s="182"/>
      <c r="G49" s="182"/>
    </row>
    <row r="50" spans="2:7" x14ac:dyDescent="0.25">
      <c r="B50" s="182"/>
      <c r="C50" s="182"/>
      <c r="D50" s="182"/>
      <c r="E50" s="182"/>
      <c r="F50" s="182"/>
      <c r="G50" s="182"/>
    </row>
    <row r="51" spans="2:7" x14ac:dyDescent="0.25">
      <c r="B51" s="182"/>
      <c r="C51" s="182"/>
      <c r="D51" s="182"/>
      <c r="E51" s="182"/>
      <c r="F51" s="182"/>
      <c r="G51" s="182"/>
    </row>
    <row r="52" spans="2:7" x14ac:dyDescent="0.25">
      <c r="B52" s="182"/>
      <c r="C52" s="182"/>
      <c r="D52" s="182"/>
      <c r="E52" s="182"/>
      <c r="F52" s="182"/>
      <c r="G52" s="182"/>
    </row>
    <row r="53" spans="2:7" x14ac:dyDescent="0.25">
      <c r="B53" s="182"/>
      <c r="C53" s="182"/>
      <c r="D53" s="182"/>
      <c r="E53" s="182"/>
      <c r="F53" s="182"/>
      <c r="G53" s="182"/>
    </row>
    <row r="54" spans="2:7" x14ac:dyDescent="0.25">
      <c r="B54" s="182"/>
      <c r="C54" s="182"/>
      <c r="D54" s="182"/>
      <c r="E54" s="182"/>
      <c r="F54" s="182"/>
      <c r="G54" s="182"/>
    </row>
    <row r="55" spans="2:7" x14ac:dyDescent="0.25">
      <c r="B55" s="182"/>
      <c r="C55" s="182"/>
      <c r="D55" s="182"/>
      <c r="E55" s="182"/>
      <c r="F55" s="182"/>
      <c r="G55" s="182"/>
    </row>
    <row r="56" spans="2:7" x14ac:dyDescent="0.25">
      <c r="B56" s="182"/>
      <c r="C56" s="182"/>
      <c r="D56" s="182"/>
      <c r="E56" s="182"/>
      <c r="F56" s="182"/>
      <c r="G56" s="182"/>
    </row>
    <row r="57" spans="2:7" x14ac:dyDescent="0.25">
      <c r="B57" s="182"/>
      <c r="C57" s="182"/>
      <c r="D57" s="182"/>
      <c r="E57" s="182"/>
      <c r="F57" s="182"/>
      <c r="G57" s="182"/>
    </row>
    <row r="58" spans="2:7" x14ac:dyDescent="0.25">
      <c r="B58" s="182"/>
      <c r="C58" s="182"/>
      <c r="D58" s="182"/>
      <c r="E58" s="182"/>
      <c r="F58" s="182"/>
      <c r="G58" s="182"/>
    </row>
    <row r="59" spans="2:7" x14ac:dyDescent="0.25">
      <c r="B59" s="182"/>
      <c r="C59" s="182"/>
      <c r="D59" s="182"/>
      <c r="E59" s="182"/>
      <c r="F59" s="182"/>
      <c r="G59" s="182"/>
    </row>
    <row r="60" spans="2:7" x14ac:dyDescent="0.25">
      <c r="B60" s="182"/>
      <c r="C60" s="182"/>
      <c r="D60" s="182"/>
      <c r="E60" s="182"/>
      <c r="F60" s="182"/>
      <c r="G60" s="182"/>
    </row>
    <row r="61" spans="2:7" x14ac:dyDescent="0.25">
      <c r="B61" s="182"/>
      <c r="C61" s="182"/>
      <c r="D61" s="182"/>
      <c r="E61" s="182"/>
      <c r="F61" s="182"/>
      <c r="G61" s="182"/>
    </row>
    <row r="62" spans="2:7" x14ac:dyDescent="0.25">
      <c r="B62" s="182"/>
      <c r="C62" s="182"/>
      <c r="D62" s="182"/>
      <c r="E62" s="182"/>
      <c r="F62" s="182"/>
      <c r="G62" s="182"/>
    </row>
    <row r="63" spans="2:7" x14ac:dyDescent="0.25">
      <c r="B63" s="182"/>
      <c r="C63" s="182"/>
      <c r="D63" s="182"/>
      <c r="E63" s="182"/>
      <c r="F63" s="182"/>
      <c r="G63" s="182"/>
    </row>
    <row r="64" spans="2:7" x14ac:dyDescent="0.25">
      <c r="B64" s="182"/>
      <c r="C64" s="182"/>
      <c r="D64" s="182"/>
      <c r="E64" s="182"/>
      <c r="F64" s="182"/>
      <c r="G64" s="182"/>
    </row>
    <row r="65" spans="2:7" x14ac:dyDescent="0.25">
      <c r="B65" s="182"/>
      <c r="C65" s="182"/>
      <c r="D65" s="182"/>
      <c r="E65" s="182"/>
      <c r="F65" s="182"/>
      <c r="G65" s="182"/>
    </row>
    <row r="66" spans="2:7" x14ac:dyDescent="0.25">
      <c r="B66" s="182"/>
      <c r="C66" s="182"/>
      <c r="D66" s="182"/>
      <c r="E66" s="182"/>
      <c r="F66" s="182"/>
      <c r="G66" s="182"/>
    </row>
    <row r="67" spans="2:7" x14ac:dyDescent="0.25">
      <c r="B67" s="182"/>
      <c r="C67" s="182"/>
      <c r="D67" s="182"/>
      <c r="E67" s="182"/>
      <c r="F67" s="182"/>
      <c r="G67" s="182"/>
    </row>
    <row r="68" spans="2:7" x14ac:dyDescent="0.25">
      <c r="B68" s="182"/>
      <c r="C68" s="182"/>
      <c r="D68" s="182"/>
      <c r="E68" s="182"/>
      <c r="F68" s="182"/>
      <c r="G68" s="182"/>
    </row>
    <row r="69" spans="2:7" x14ac:dyDescent="0.25">
      <c r="B69" s="182"/>
      <c r="C69" s="182"/>
      <c r="D69" s="182"/>
      <c r="E69" s="182"/>
      <c r="F69" s="182"/>
      <c r="G69" s="182"/>
    </row>
    <row r="70" spans="2:7" x14ac:dyDescent="0.25">
      <c r="B70" s="182"/>
      <c r="C70" s="182"/>
      <c r="D70" s="182"/>
      <c r="E70" s="182"/>
      <c r="F70" s="182"/>
      <c r="G70" s="182"/>
    </row>
    <row r="71" spans="2:7" x14ac:dyDescent="0.25">
      <c r="B71" s="182"/>
      <c r="C71" s="182"/>
      <c r="D71" s="182"/>
      <c r="E71" s="182"/>
      <c r="F71" s="182"/>
      <c r="G71" s="182"/>
    </row>
    <row r="72" spans="2:7" x14ac:dyDescent="0.25">
      <c r="B72" s="182"/>
      <c r="C72" s="182"/>
      <c r="D72" s="182"/>
      <c r="E72" s="182"/>
      <c r="F72" s="182"/>
      <c r="G72" s="182"/>
    </row>
    <row r="73" spans="2:7" x14ac:dyDescent="0.25">
      <c r="B73" s="182"/>
      <c r="C73" s="182"/>
      <c r="D73" s="182"/>
      <c r="E73" s="182"/>
      <c r="F73" s="182"/>
      <c r="G73" s="182"/>
    </row>
    <row r="74" spans="2:7" x14ac:dyDescent="0.25">
      <c r="B74" s="182"/>
      <c r="C74" s="182"/>
      <c r="D74" s="182"/>
      <c r="E74" s="182"/>
      <c r="F74" s="182"/>
      <c r="G74" s="182"/>
    </row>
    <row r="75" spans="2:7" x14ac:dyDescent="0.25">
      <c r="B75" s="182"/>
      <c r="C75" s="182"/>
      <c r="D75" s="182"/>
      <c r="E75" s="182"/>
      <c r="F75" s="182"/>
      <c r="G75" s="182"/>
    </row>
    <row r="76" spans="2:7" x14ac:dyDescent="0.25">
      <c r="B76" s="182"/>
      <c r="C76" s="182"/>
      <c r="D76" s="182"/>
      <c r="E76" s="182"/>
      <c r="F76" s="182"/>
      <c r="G76" s="182"/>
    </row>
    <row r="77" spans="2:7" x14ac:dyDescent="0.25">
      <c r="B77" s="182"/>
      <c r="C77" s="182"/>
      <c r="D77" s="182"/>
      <c r="E77" s="182"/>
      <c r="F77" s="182"/>
      <c r="G77" s="182"/>
    </row>
    <row r="78" spans="2:7" x14ac:dyDescent="0.25">
      <c r="B78" s="182"/>
      <c r="C78" s="182"/>
      <c r="D78" s="182"/>
      <c r="E78" s="182"/>
      <c r="F78" s="182"/>
      <c r="G78" s="182"/>
    </row>
    <row r="79" spans="2:7" x14ac:dyDescent="0.25">
      <c r="B79" s="182"/>
      <c r="C79" s="182"/>
      <c r="D79" s="182"/>
      <c r="E79" s="182"/>
      <c r="F79" s="182"/>
      <c r="G79" s="182"/>
    </row>
    <row r="80" spans="2:7" x14ac:dyDescent="0.25">
      <c r="B80" s="182"/>
      <c r="C80" s="182"/>
      <c r="D80" s="182"/>
      <c r="E80" s="182"/>
      <c r="F80" s="182"/>
      <c r="G80" s="182"/>
    </row>
    <row r="81" spans="2:7" x14ac:dyDescent="0.25">
      <c r="B81" s="182"/>
      <c r="C81" s="182"/>
      <c r="D81" s="182"/>
      <c r="E81" s="182"/>
      <c r="F81" s="182"/>
      <c r="G81" s="182"/>
    </row>
    <row r="82" spans="2:7" x14ac:dyDescent="0.25">
      <c r="B82" s="182"/>
      <c r="C82" s="182"/>
      <c r="D82" s="182"/>
      <c r="E82" s="182"/>
      <c r="F82" s="182"/>
      <c r="G82" s="182"/>
    </row>
    <row r="83" spans="2:7" x14ac:dyDescent="0.25">
      <c r="B83" s="182"/>
      <c r="C83" s="182"/>
      <c r="D83" s="182"/>
      <c r="E83" s="182"/>
      <c r="F83" s="182"/>
      <c r="G83" s="182"/>
    </row>
    <row r="84" spans="2:7" x14ac:dyDescent="0.25">
      <c r="B84" s="182"/>
      <c r="C84" s="182"/>
      <c r="D84" s="182"/>
      <c r="E84" s="182"/>
      <c r="F84" s="182"/>
      <c r="G84" s="182"/>
    </row>
    <row r="85" spans="2:7" x14ac:dyDescent="0.25">
      <c r="B85" s="182"/>
      <c r="C85" s="182"/>
      <c r="D85" s="182"/>
      <c r="E85" s="182"/>
      <c r="F85" s="182"/>
      <c r="G85" s="182"/>
    </row>
    <row r="86" spans="2:7" x14ac:dyDescent="0.25">
      <c r="B86" s="182"/>
      <c r="C86" s="182"/>
      <c r="D86" s="182"/>
      <c r="E86" s="182"/>
      <c r="F86" s="182"/>
      <c r="G86" s="182"/>
    </row>
    <row r="87" spans="2:7" x14ac:dyDescent="0.25">
      <c r="B87" s="182"/>
      <c r="C87" s="182"/>
      <c r="D87" s="182"/>
      <c r="E87" s="182"/>
      <c r="F87" s="182"/>
      <c r="G87" s="182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24</v>
      </c>
      <c r="B1" s="212"/>
      <c r="C1" s="212"/>
      <c r="D1" s="213"/>
      <c r="E1" s="137" t="s">
        <v>21</v>
      </c>
      <c r="F1" s="136"/>
      <c r="W1">
        <v>30.126000000000001</v>
      </c>
    </row>
    <row r="2" spans="1:26" ht="20.100000000000001" customHeight="1" x14ac:dyDescent="0.25">
      <c r="A2" s="211" t="s">
        <v>25</v>
      </c>
      <c r="B2" s="212"/>
      <c r="C2" s="212"/>
      <c r="D2" s="213"/>
      <c r="E2" s="137" t="s">
        <v>19</v>
      </c>
      <c r="F2" s="136"/>
    </row>
    <row r="3" spans="1:26" ht="20.100000000000001" customHeight="1" x14ac:dyDescent="0.25">
      <c r="A3" s="211" t="s">
        <v>26</v>
      </c>
      <c r="B3" s="212"/>
      <c r="C3" s="212"/>
      <c r="D3" s="213"/>
      <c r="E3" s="137" t="s">
        <v>65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218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66</v>
      </c>
      <c r="B8" s="135"/>
      <c r="C8" s="135"/>
      <c r="D8" s="135"/>
      <c r="E8" s="135"/>
      <c r="F8" s="135"/>
    </row>
    <row r="9" spans="1:26" x14ac:dyDescent="0.25">
      <c r="A9" s="140" t="s">
        <v>62</v>
      </c>
      <c r="B9" s="140" t="s">
        <v>56</v>
      </c>
      <c r="C9" s="140" t="s">
        <v>57</v>
      </c>
      <c r="D9" s="140" t="s">
        <v>33</v>
      </c>
      <c r="E9" s="140" t="s">
        <v>63</v>
      </c>
      <c r="F9" s="140" t="s">
        <v>64</v>
      </c>
    </row>
    <row r="10" spans="1:26" x14ac:dyDescent="0.25">
      <c r="A10" s="147" t="s">
        <v>219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220</v>
      </c>
      <c r="B11" s="150">
        <f>'SO 14065'!L62</f>
        <v>0</v>
      </c>
      <c r="C11" s="150">
        <f>'SO 14065'!M62</f>
        <v>0</v>
      </c>
      <c r="D11" s="150">
        <f>'SO 14065'!I62</f>
        <v>0</v>
      </c>
      <c r="E11" s="151">
        <f>'SO 14065'!P62</f>
        <v>0</v>
      </c>
      <c r="F11" s="151">
        <f>'SO 14065'!S62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221</v>
      </c>
      <c r="B12" s="150">
        <f>'SO 14065'!L67</f>
        <v>0</v>
      </c>
      <c r="C12" s="150">
        <f>'SO 14065'!M67</f>
        <v>0</v>
      </c>
      <c r="D12" s="150">
        <f>'SO 14065'!I67</f>
        <v>0</v>
      </c>
      <c r="E12" s="151">
        <f>'SO 14065'!P67</f>
        <v>0</v>
      </c>
      <c r="F12" s="151">
        <f>'SO 14065'!S67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222</v>
      </c>
      <c r="B13" s="150">
        <f>'SO 14065'!L75</f>
        <v>0</v>
      </c>
      <c r="C13" s="150">
        <f>'SO 14065'!M75</f>
        <v>0</v>
      </c>
      <c r="D13" s="150">
        <f>'SO 14065'!I75</f>
        <v>0</v>
      </c>
      <c r="E13" s="151">
        <f>'SO 14065'!P75</f>
        <v>0</v>
      </c>
      <c r="F13" s="151">
        <f>'SO 14065'!S75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2" t="s">
        <v>219</v>
      </c>
      <c r="B14" s="152">
        <f>'SO 14065'!L77</f>
        <v>0</v>
      </c>
      <c r="C14" s="152">
        <f>'SO 14065'!M77</f>
        <v>0</v>
      </c>
      <c r="D14" s="152">
        <f>'SO 14065'!I77</f>
        <v>0</v>
      </c>
      <c r="E14" s="153">
        <f>'SO 14065'!S77</f>
        <v>0</v>
      </c>
      <c r="F14" s="153">
        <f>'SO 14065'!V77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"/>
      <c r="B15" s="142"/>
      <c r="C15" s="142"/>
      <c r="D15" s="142"/>
      <c r="E15" s="141"/>
      <c r="F15" s="141"/>
    </row>
    <row r="16" spans="1:26" x14ac:dyDescent="0.25">
      <c r="A16" s="2" t="s">
        <v>72</v>
      </c>
      <c r="B16" s="152">
        <f>'SO 14065'!L78</f>
        <v>0</v>
      </c>
      <c r="C16" s="152">
        <f>'SO 14065'!M78</f>
        <v>0</v>
      </c>
      <c r="D16" s="152">
        <f>'SO 14065'!I78</f>
        <v>0</v>
      </c>
      <c r="E16" s="153">
        <f>'SO 14065'!S78</f>
        <v>0</v>
      </c>
      <c r="F16" s="153">
        <f>'SO 14065'!V78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6" x14ac:dyDescent="0.25">
      <c r="A17" s="1"/>
      <c r="B17" s="142"/>
      <c r="C17" s="142"/>
      <c r="D17" s="142"/>
      <c r="E17" s="141"/>
      <c r="F17" s="141"/>
    </row>
    <row r="18" spans="1:6" x14ac:dyDescent="0.25">
      <c r="A18" s="1"/>
      <c r="B18" s="142"/>
      <c r="C18" s="142"/>
      <c r="D18" s="142"/>
      <c r="E18" s="141"/>
      <c r="F18" s="141"/>
    </row>
    <row r="19" spans="1:6" x14ac:dyDescent="0.25">
      <c r="A19" s="1"/>
      <c r="B19" s="142"/>
      <c r="C19" s="142"/>
      <c r="D19" s="142"/>
      <c r="E19" s="141"/>
      <c r="F19" s="141"/>
    </row>
    <row r="20" spans="1:6" x14ac:dyDescent="0.25">
      <c r="A20" s="1"/>
      <c r="B20" s="142"/>
      <c r="C20" s="142"/>
      <c r="D20" s="142"/>
      <c r="E20" s="141"/>
      <c r="F20" s="141"/>
    </row>
    <row r="21" spans="1:6" x14ac:dyDescent="0.25">
      <c r="A21" s="1"/>
      <c r="B21" s="142"/>
      <c r="C21" s="142"/>
      <c r="D21" s="142"/>
      <c r="E21" s="141"/>
      <c r="F21" s="141"/>
    </row>
    <row r="22" spans="1:6" x14ac:dyDescent="0.25">
      <c r="A22" s="1"/>
      <c r="B22" s="142"/>
      <c r="C22" s="142"/>
      <c r="D22" s="142"/>
      <c r="E22" s="141"/>
      <c r="F22" s="141"/>
    </row>
    <row r="23" spans="1:6" x14ac:dyDescent="0.25">
      <c r="A23" s="1"/>
      <c r="B23" s="142"/>
      <c r="C23" s="142"/>
      <c r="D23" s="142"/>
      <c r="E23" s="141"/>
      <c r="F23" s="141"/>
    </row>
    <row r="24" spans="1:6" x14ac:dyDescent="0.25">
      <c r="A24" s="1"/>
      <c r="B24" s="142"/>
      <c r="C24" s="142"/>
      <c r="D24" s="142"/>
      <c r="E24" s="141"/>
      <c r="F24" s="141"/>
    </row>
    <row r="25" spans="1:6" x14ac:dyDescent="0.25">
      <c r="A25" s="1"/>
      <c r="B25" s="142"/>
      <c r="C25" s="142"/>
      <c r="D25" s="142"/>
      <c r="E25" s="141"/>
      <c r="F25" s="141"/>
    </row>
    <row r="26" spans="1:6" x14ac:dyDescent="0.25">
      <c r="A26" s="1"/>
      <c r="B26" s="142"/>
      <c r="C26" s="142"/>
      <c r="D26" s="142"/>
      <c r="E26" s="141"/>
      <c r="F26" s="141"/>
    </row>
    <row r="27" spans="1:6" x14ac:dyDescent="0.25">
      <c r="A27" s="1"/>
      <c r="B27" s="142"/>
      <c r="C27" s="142"/>
      <c r="D27" s="142"/>
      <c r="E27" s="141"/>
      <c r="F27" s="141"/>
    </row>
    <row r="28" spans="1:6" x14ac:dyDescent="0.25">
      <c r="A28" s="1"/>
      <c r="B28" s="142"/>
      <c r="C28" s="142"/>
      <c r="D28" s="142"/>
      <c r="E28" s="141"/>
      <c r="F28" s="141"/>
    </row>
    <row r="29" spans="1:6" x14ac:dyDescent="0.25">
      <c r="A29" s="1"/>
      <c r="B29" s="142"/>
      <c r="C29" s="142"/>
      <c r="D29" s="142"/>
      <c r="E29" s="141"/>
      <c r="F29" s="141"/>
    </row>
    <row r="30" spans="1:6" x14ac:dyDescent="0.25">
      <c r="A30" s="1"/>
      <c r="B30" s="142"/>
      <c r="C30" s="142"/>
      <c r="D30" s="142"/>
      <c r="E30" s="141"/>
      <c r="F30" s="141"/>
    </row>
    <row r="31" spans="1:6" x14ac:dyDescent="0.25">
      <c r="A31" s="1"/>
      <c r="B31" s="142"/>
      <c r="C31" s="142"/>
      <c r="D31" s="142"/>
      <c r="E31" s="141"/>
      <c r="F31" s="141"/>
    </row>
    <row r="32" spans="1: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workbookViewId="0">
      <pane ySplit="8" topLeftCell="A9" activePane="bottomLeft" state="frozen"/>
      <selection pane="bottomLeft" activeCell="G74" sqref="G11:G74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4" t="s">
        <v>24</v>
      </c>
      <c r="C1" s="215"/>
      <c r="D1" s="215"/>
      <c r="E1" s="215"/>
      <c r="F1" s="215"/>
      <c r="G1" s="215"/>
      <c r="H1" s="216"/>
      <c r="I1" s="159" t="s">
        <v>21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4" t="s">
        <v>25</v>
      </c>
      <c r="C2" s="215"/>
      <c r="D2" s="215"/>
      <c r="E2" s="215"/>
      <c r="F2" s="215"/>
      <c r="G2" s="215"/>
      <c r="H2" s="216"/>
      <c r="I2" s="159" t="s">
        <v>19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4" t="s">
        <v>26</v>
      </c>
      <c r="C3" s="215"/>
      <c r="D3" s="215"/>
      <c r="E3" s="215"/>
      <c r="F3" s="215"/>
      <c r="G3" s="215"/>
      <c r="H3" s="216"/>
      <c r="I3" s="159" t="s">
        <v>65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84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218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73</v>
      </c>
      <c r="B8" s="161" t="s">
        <v>74</v>
      </c>
      <c r="C8" s="161" t="s">
        <v>75</v>
      </c>
      <c r="D8" s="161" t="s">
        <v>76</v>
      </c>
      <c r="E8" s="161" t="s">
        <v>77</v>
      </c>
      <c r="F8" s="161" t="s">
        <v>78</v>
      </c>
      <c r="G8" s="161" t="s">
        <v>79</v>
      </c>
      <c r="H8" s="161" t="s">
        <v>57</v>
      </c>
      <c r="I8" s="161" t="s">
        <v>80</v>
      </c>
      <c r="J8" s="161"/>
      <c r="K8" s="161"/>
      <c r="L8" s="161"/>
      <c r="M8" s="161"/>
      <c r="N8" s="161"/>
      <c r="O8" s="161"/>
      <c r="P8" s="161" t="s">
        <v>81</v>
      </c>
      <c r="Q8" s="155"/>
      <c r="R8" s="155"/>
      <c r="S8" s="161" t="s">
        <v>82</v>
      </c>
      <c r="T8" s="157"/>
      <c r="U8" s="157"/>
      <c r="V8" s="163" t="s">
        <v>83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219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220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223</v>
      </c>
      <c r="C11" s="172" t="s">
        <v>224</v>
      </c>
      <c r="D11" s="168" t="s">
        <v>225</v>
      </c>
      <c r="E11" s="168" t="s">
        <v>116</v>
      </c>
      <c r="F11" s="169">
        <v>8</v>
      </c>
      <c r="G11" s="170"/>
      <c r="H11" s="170"/>
      <c r="I11" s="170">
        <f t="shared" ref="I11:I42" si="0">ROUND(F11*(G11+H11),2)</f>
        <v>0</v>
      </c>
      <c r="J11" s="168">
        <f t="shared" ref="J11:J42" si="1">ROUND(F11*(N11),2)</f>
        <v>37.36</v>
      </c>
      <c r="K11" s="1">
        <f t="shared" ref="K11:K42" si="2">ROUND(F11*(O11),2)</f>
        <v>0</v>
      </c>
      <c r="L11" s="1">
        <f t="shared" ref="L11:L42" si="3">ROUND(F11*(G11),2)</f>
        <v>0</v>
      </c>
      <c r="M11" s="1"/>
      <c r="N11" s="1">
        <v>4.67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223</v>
      </c>
      <c r="C12" s="172" t="s">
        <v>226</v>
      </c>
      <c r="D12" s="168" t="s">
        <v>227</v>
      </c>
      <c r="E12" s="168" t="s">
        <v>116</v>
      </c>
      <c r="F12" s="169">
        <v>1</v>
      </c>
      <c r="G12" s="170"/>
      <c r="H12" s="170"/>
      <c r="I12" s="170">
        <f t="shared" si="0"/>
        <v>0</v>
      </c>
      <c r="J12" s="168">
        <f t="shared" si="1"/>
        <v>13.59</v>
      </c>
      <c r="K12" s="1">
        <f t="shared" si="2"/>
        <v>0</v>
      </c>
      <c r="L12" s="1">
        <f t="shared" si="3"/>
        <v>0</v>
      </c>
      <c r="M12" s="1"/>
      <c r="N12" s="1">
        <v>13.59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223</v>
      </c>
      <c r="C13" s="172" t="s">
        <v>228</v>
      </c>
      <c r="D13" s="168" t="s">
        <v>229</v>
      </c>
      <c r="E13" s="168" t="s">
        <v>116</v>
      </c>
      <c r="F13" s="169">
        <v>5</v>
      </c>
      <c r="G13" s="170"/>
      <c r="H13" s="170"/>
      <c r="I13" s="170">
        <f t="shared" si="0"/>
        <v>0</v>
      </c>
      <c r="J13" s="168">
        <f t="shared" si="1"/>
        <v>33.25</v>
      </c>
      <c r="K13" s="1">
        <f t="shared" si="2"/>
        <v>0</v>
      </c>
      <c r="L13" s="1">
        <f t="shared" si="3"/>
        <v>0</v>
      </c>
      <c r="M13" s="1"/>
      <c r="N13" s="1">
        <v>6.65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223</v>
      </c>
      <c r="C14" s="172" t="s">
        <v>230</v>
      </c>
      <c r="D14" s="168" t="s">
        <v>231</v>
      </c>
      <c r="E14" s="168" t="s">
        <v>116</v>
      </c>
      <c r="F14" s="169">
        <v>1</v>
      </c>
      <c r="G14" s="170"/>
      <c r="H14" s="170"/>
      <c r="I14" s="170">
        <f t="shared" si="0"/>
        <v>0</v>
      </c>
      <c r="J14" s="168">
        <f t="shared" si="1"/>
        <v>7.92</v>
      </c>
      <c r="K14" s="1">
        <f t="shared" si="2"/>
        <v>0</v>
      </c>
      <c r="L14" s="1">
        <f t="shared" si="3"/>
        <v>0</v>
      </c>
      <c r="M14" s="1"/>
      <c r="N14" s="1">
        <v>7.92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223</v>
      </c>
      <c r="C15" s="172" t="s">
        <v>232</v>
      </c>
      <c r="D15" s="168" t="s">
        <v>233</v>
      </c>
      <c r="E15" s="168" t="s">
        <v>116</v>
      </c>
      <c r="F15" s="169">
        <v>1</v>
      </c>
      <c r="G15" s="170"/>
      <c r="H15" s="170"/>
      <c r="I15" s="170">
        <f t="shared" si="0"/>
        <v>0</v>
      </c>
      <c r="J15" s="168">
        <f t="shared" si="1"/>
        <v>9.2100000000000009</v>
      </c>
      <c r="K15" s="1">
        <f t="shared" si="2"/>
        <v>0</v>
      </c>
      <c r="L15" s="1">
        <f t="shared" si="3"/>
        <v>0</v>
      </c>
      <c r="M15" s="1"/>
      <c r="N15" s="1">
        <v>9.2100000000000009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223</v>
      </c>
      <c r="C16" s="172" t="s">
        <v>234</v>
      </c>
      <c r="D16" s="168" t="s">
        <v>235</v>
      </c>
      <c r="E16" s="168" t="s">
        <v>116</v>
      </c>
      <c r="F16" s="169">
        <v>1</v>
      </c>
      <c r="G16" s="170"/>
      <c r="H16" s="170"/>
      <c r="I16" s="170">
        <f t="shared" si="0"/>
        <v>0</v>
      </c>
      <c r="J16" s="168">
        <f t="shared" si="1"/>
        <v>10.07</v>
      </c>
      <c r="K16" s="1">
        <f t="shared" si="2"/>
        <v>0</v>
      </c>
      <c r="L16" s="1">
        <f t="shared" si="3"/>
        <v>0</v>
      </c>
      <c r="M16" s="1"/>
      <c r="N16" s="1">
        <v>10.07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223</v>
      </c>
      <c r="C17" s="172" t="s">
        <v>236</v>
      </c>
      <c r="D17" s="168" t="s">
        <v>237</v>
      </c>
      <c r="E17" s="168" t="s">
        <v>116</v>
      </c>
      <c r="F17" s="169">
        <v>1</v>
      </c>
      <c r="G17" s="170"/>
      <c r="H17" s="170"/>
      <c r="I17" s="170">
        <f t="shared" si="0"/>
        <v>0</v>
      </c>
      <c r="J17" s="168">
        <f t="shared" si="1"/>
        <v>18.63</v>
      </c>
      <c r="K17" s="1">
        <f t="shared" si="2"/>
        <v>0</v>
      </c>
      <c r="L17" s="1">
        <f t="shared" si="3"/>
        <v>0</v>
      </c>
      <c r="M17" s="1"/>
      <c r="N17" s="1">
        <v>18.63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223</v>
      </c>
      <c r="C18" s="172" t="s">
        <v>238</v>
      </c>
      <c r="D18" s="168" t="s">
        <v>239</v>
      </c>
      <c r="E18" s="168" t="s">
        <v>164</v>
      </c>
      <c r="F18" s="169">
        <v>150</v>
      </c>
      <c r="G18" s="170"/>
      <c r="H18" s="170"/>
      <c r="I18" s="170">
        <f t="shared" si="0"/>
        <v>0</v>
      </c>
      <c r="J18" s="168">
        <f t="shared" si="1"/>
        <v>378</v>
      </c>
      <c r="K18" s="1">
        <f t="shared" si="2"/>
        <v>0</v>
      </c>
      <c r="L18" s="1">
        <f t="shared" si="3"/>
        <v>0</v>
      </c>
      <c r="M18" s="1"/>
      <c r="N18" s="1">
        <v>2.52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223</v>
      </c>
      <c r="C19" s="172" t="s">
        <v>240</v>
      </c>
      <c r="D19" s="168" t="s">
        <v>241</v>
      </c>
      <c r="E19" s="168" t="s">
        <v>164</v>
      </c>
      <c r="F19" s="169">
        <v>150</v>
      </c>
      <c r="G19" s="170"/>
      <c r="H19" s="170"/>
      <c r="I19" s="170">
        <f t="shared" si="0"/>
        <v>0</v>
      </c>
      <c r="J19" s="168">
        <f t="shared" si="1"/>
        <v>216</v>
      </c>
      <c r="K19" s="1">
        <f t="shared" si="2"/>
        <v>0</v>
      </c>
      <c r="L19" s="1">
        <f t="shared" si="3"/>
        <v>0</v>
      </c>
      <c r="M19" s="1"/>
      <c r="N19" s="1">
        <v>1.44</v>
      </c>
      <c r="O19" s="1"/>
      <c r="P19" s="160"/>
      <c r="Q19" s="173"/>
      <c r="R19" s="173"/>
      <c r="S19" s="149"/>
      <c r="V19" s="174"/>
      <c r="Z19">
        <v>0</v>
      </c>
    </row>
    <row r="20" spans="1:26" ht="35.1" customHeight="1" x14ac:dyDescent="0.25">
      <c r="A20" s="171"/>
      <c r="B20" s="168" t="s">
        <v>242</v>
      </c>
      <c r="C20" s="172" t="s">
        <v>243</v>
      </c>
      <c r="D20" s="168" t="s">
        <v>244</v>
      </c>
      <c r="E20" s="168" t="s">
        <v>129</v>
      </c>
      <c r="F20" s="169">
        <v>8</v>
      </c>
      <c r="G20" s="170"/>
      <c r="H20" s="170"/>
      <c r="I20" s="170">
        <f t="shared" si="0"/>
        <v>0</v>
      </c>
      <c r="J20" s="168">
        <f t="shared" si="1"/>
        <v>184.48</v>
      </c>
      <c r="K20" s="1">
        <f t="shared" si="2"/>
        <v>0</v>
      </c>
      <c r="L20" s="1">
        <f t="shared" si="3"/>
        <v>0</v>
      </c>
      <c r="M20" s="1"/>
      <c r="N20" s="1">
        <v>23.06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245</v>
      </c>
      <c r="C21" s="172" t="s">
        <v>246</v>
      </c>
      <c r="D21" s="168" t="s">
        <v>247</v>
      </c>
      <c r="E21" s="168" t="s">
        <v>116</v>
      </c>
      <c r="F21" s="169">
        <v>1</v>
      </c>
      <c r="G21" s="170"/>
      <c r="H21" s="170"/>
      <c r="I21" s="170">
        <f t="shared" si="0"/>
        <v>0</v>
      </c>
      <c r="J21" s="168">
        <f t="shared" si="1"/>
        <v>450</v>
      </c>
      <c r="K21" s="1">
        <f t="shared" si="2"/>
        <v>0</v>
      </c>
      <c r="L21" s="1">
        <f t="shared" si="3"/>
        <v>0</v>
      </c>
      <c r="M21" s="1"/>
      <c r="N21" s="1">
        <v>450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245</v>
      </c>
      <c r="C22" s="172" t="s">
        <v>248</v>
      </c>
      <c r="D22" s="168" t="s">
        <v>249</v>
      </c>
      <c r="E22" s="168" t="s">
        <v>164</v>
      </c>
      <c r="F22" s="169">
        <v>220</v>
      </c>
      <c r="G22" s="170"/>
      <c r="H22" s="170"/>
      <c r="I22" s="170">
        <f t="shared" si="0"/>
        <v>0</v>
      </c>
      <c r="J22" s="168">
        <f t="shared" si="1"/>
        <v>367.4</v>
      </c>
      <c r="K22" s="1">
        <f t="shared" si="2"/>
        <v>0</v>
      </c>
      <c r="L22" s="1">
        <f t="shared" si="3"/>
        <v>0</v>
      </c>
      <c r="M22" s="1"/>
      <c r="N22" s="1">
        <v>1.67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245</v>
      </c>
      <c r="C23" s="172" t="s">
        <v>250</v>
      </c>
      <c r="D23" s="168" t="s">
        <v>251</v>
      </c>
      <c r="E23" s="168" t="s">
        <v>164</v>
      </c>
      <c r="F23" s="169">
        <v>125</v>
      </c>
      <c r="G23" s="170"/>
      <c r="H23" s="170"/>
      <c r="I23" s="170">
        <f t="shared" si="0"/>
        <v>0</v>
      </c>
      <c r="J23" s="168">
        <f t="shared" si="1"/>
        <v>250</v>
      </c>
      <c r="K23" s="1">
        <f t="shared" si="2"/>
        <v>0</v>
      </c>
      <c r="L23" s="1">
        <f t="shared" si="3"/>
        <v>0</v>
      </c>
      <c r="M23" s="1"/>
      <c r="N23" s="1">
        <v>2</v>
      </c>
      <c r="O23" s="1"/>
      <c r="P23" s="160"/>
      <c r="Q23" s="173"/>
      <c r="R23" s="173"/>
      <c r="S23" s="149"/>
      <c r="V23" s="174"/>
      <c r="Z23">
        <v>0</v>
      </c>
    </row>
    <row r="24" spans="1:26" ht="24.95" customHeight="1" x14ac:dyDescent="0.25">
      <c r="A24" s="171"/>
      <c r="B24" s="168" t="s">
        <v>245</v>
      </c>
      <c r="C24" s="172" t="s">
        <v>252</v>
      </c>
      <c r="D24" s="168" t="s">
        <v>253</v>
      </c>
      <c r="E24" s="168" t="s">
        <v>116</v>
      </c>
      <c r="F24" s="169">
        <v>1</v>
      </c>
      <c r="G24" s="170"/>
      <c r="H24" s="170"/>
      <c r="I24" s="170">
        <f t="shared" si="0"/>
        <v>0</v>
      </c>
      <c r="J24" s="168">
        <f t="shared" si="1"/>
        <v>7.92</v>
      </c>
      <c r="K24" s="1">
        <f t="shared" si="2"/>
        <v>0</v>
      </c>
      <c r="L24" s="1">
        <f t="shared" si="3"/>
        <v>0</v>
      </c>
      <c r="M24" s="1"/>
      <c r="N24" s="1">
        <v>7.92</v>
      </c>
      <c r="O24" s="1"/>
      <c r="P24" s="160"/>
      <c r="Q24" s="173"/>
      <c r="R24" s="173"/>
      <c r="S24" s="149"/>
      <c r="V24" s="174"/>
      <c r="Z24">
        <v>0</v>
      </c>
    </row>
    <row r="25" spans="1:26" ht="24.95" customHeight="1" x14ac:dyDescent="0.25">
      <c r="A25" s="171"/>
      <c r="B25" s="168" t="s">
        <v>245</v>
      </c>
      <c r="C25" s="172" t="s">
        <v>254</v>
      </c>
      <c r="D25" s="168" t="s">
        <v>255</v>
      </c>
      <c r="E25" s="168" t="s">
        <v>116</v>
      </c>
      <c r="F25" s="169">
        <v>3</v>
      </c>
      <c r="G25" s="170"/>
      <c r="H25" s="170"/>
      <c r="I25" s="170">
        <f t="shared" si="0"/>
        <v>0</v>
      </c>
      <c r="J25" s="168">
        <f t="shared" si="1"/>
        <v>34.71</v>
      </c>
      <c r="K25" s="1">
        <f t="shared" si="2"/>
        <v>0</v>
      </c>
      <c r="L25" s="1">
        <f t="shared" si="3"/>
        <v>0</v>
      </c>
      <c r="M25" s="1"/>
      <c r="N25" s="1">
        <v>11.57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245</v>
      </c>
      <c r="C26" s="172" t="s">
        <v>256</v>
      </c>
      <c r="D26" s="168" t="s">
        <v>257</v>
      </c>
      <c r="E26" s="168" t="s">
        <v>116</v>
      </c>
      <c r="F26" s="169">
        <v>1</v>
      </c>
      <c r="G26" s="170"/>
      <c r="H26" s="170"/>
      <c r="I26" s="170">
        <f t="shared" si="0"/>
        <v>0</v>
      </c>
      <c r="J26" s="168">
        <f t="shared" si="1"/>
        <v>25.7</v>
      </c>
      <c r="K26" s="1">
        <f t="shared" si="2"/>
        <v>0</v>
      </c>
      <c r="L26" s="1">
        <f t="shared" si="3"/>
        <v>0</v>
      </c>
      <c r="M26" s="1"/>
      <c r="N26" s="1">
        <v>25.7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168" t="s">
        <v>245</v>
      </c>
      <c r="C27" s="172" t="s">
        <v>258</v>
      </c>
      <c r="D27" s="168" t="s">
        <v>259</v>
      </c>
      <c r="E27" s="168" t="s">
        <v>116</v>
      </c>
      <c r="F27" s="169">
        <v>6</v>
      </c>
      <c r="G27" s="170"/>
      <c r="H27" s="170"/>
      <c r="I27" s="170">
        <f t="shared" si="0"/>
        <v>0</v>
      </c>
      <c r="J27" s="168">
        <f t="shared" si="1"/>
        <v>115.68</v>
      </c>
      <c r="K27" s="1">
        <f t="shared" si="2"/>
        <v>0</v>
      </c>
      <c r="L27" s="1">
        <f t="shared" si="3"/>
        <v>0</v>
      </c>
      <c r="M27" s="1"/>
      <c r="N27" s="1">
        <v>19.28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245</v>
      </c>
      <c r="C28" s="172" t="s">
        <v>260</v>
      </c>
      <c r="D28" s="168" t="s">
        <v>261</v>
      </c>
      <c r="E28" s="168" t="s">
        <v>116</v>
      </c>
      <c r="F28" s="169">
        <v>6</v>
      </c>
      <c r="G28" s="170"/>
      <c r="H28" s="170"/>
      <c r="I28" s="170">
        <f t="shared" si="0"/>
        <v>0</v>
      </c>
      <c r="J28" s="168">
        <f t="shared" si="1"/>
        <v>161.4</v>
      </c>
      <c r="K28" s="1">
        <f t="shared" si="2"/>
        <v>0</v>
      </c>
      <c r="L28" s="1">
        <f t="shared" si="3"/>
        <v>0</v>
      </c>
      <c r="M28" s="1"/>
      <c r="N28" s="1">
        <v>26.9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245</v>
      </c>
      <c r="C29" s="172" t="s">
        <v>262</v>
      </c>
      <c r="D29" s="168" t="s">
        <v>263</v>
      </c>
      <c r="E29" s="168" t="s">
        <v>116</v>
      </c>
      <c r="F29" s="169">
        <v>6</v>
      </c>
      <c r="G29" s="170"/>
      <c r="H29" s="170"/>
      <c r="I29" s="170">
        <f t="shared" si="0"/>
        <v>0</v>
      </c>
      <c r="J29" s="168">
        <f t="shared" si="1"/>
        <v>354.06</v>
      </c>
      <c r="K29" s="1">
        <f t="shared" si="2"/>
        <v>0</v>
      </c>
      <c r="L29" s="1">
        <f t="shared" si="3"/>
        <v>0</v>
      </c>
      <c r="M29" s="1"/>
      <c r="N29" s="1">
        <v>59.01</v>
      </c>
      <c r="O29" s="1"/>
      <c r="P29" s="160"/>
      <c r="Q29" s="173"/>
      <c r="R29" s="173"/>
      <c r="S29" s="149"/>
      <c r="V29" s="174"/>
      <c r="Z29">
        <v>0</v>
      </c>
    </row>
    <row r="30" spans="1:26" ht="24.95" customHeight="1" x14ac:dyDescent="0.25">
      <c r="A30" s="171"/>
      <c r="B30" s="168" t="s">
        <v>245</v>
      </c>
      <c r="C30" s="172" t="s">
        <v>264</v>
      </c>
      <c r="D30" s="168" t="s">
        <v>265</v>
      </c>
      <c r="E30" s="168" t="s">
        <v>116</v>
      </c>
      <c r="F30" s="169">
        <v>6</v>
      </c>
      <c r="G30" s="170"/>
      <c r="H30" s="170"/>
      <c r="I30" s="170">
        <f t="shared" si="0"/>
        <v>0</v>
      </c>
      <c r="J30" s="168">
        <f t="shared" si="1"/>
        <v>147.78</v>
      </c>
      <c r="K30" s="1">
        <f t="shared" si="2"/>
        <v>0</v>
      </c>
      <c r="L30" s="1">
        <f t="shared" si="3"/>
        <v>0</v>
      </c>
      <c r="M30" s="1"/>
      <c r="N30" s="1">
        <v>24.63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245</v>
      </c>
      <c r="C31" s="172" t="s">
        <v>266</v>
      </c>
      <c r="D31" s="168" t="s">
        <v>267</v>
      </c>
      <c r="E31" s="168" t="s">
        <v>116</v>
      </c>
      <c r="F31" s="169">
        <v>6</v>
      </c>
      <c r="G31" s="170"/>
      <c r="H31" s="170"/>
      <c r="I31" s="170">
        <f t="shared" si="0"/>
        <v>0</v>
      </c>
      <c r="J31" s="168">
        <f t="shared" si="1"/>
        <v>118.26</v>
      </c>
      <c r="K31" s="1">
        <f t="shared" si="2"/>
        <v>0</v>
      </c>
      <c r="L31" s="1">
        <f t="shared" si="3"/>
        <v>0</v>
      </c>
      <c r="M31" s="1"/>
      <c r="N31" s="1">
        <v>19.71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245</v>
      </c>
      <c r="C32" s="172" t="s">
        <v>268</v>
      </c>
      <c r="D32" s="168" t="s">
        <v>269</v>
      </c>
      <c r="E32" s="168" t="s">
        <v>164</v>
      </c>
      <c r="F32" s="169">
        <v>350</v>
      </c>
      <c r="G32" s="170"/>
      <c r="H32" s="170"/>
      <c r="I32" s="170">
        <f t="shared" si="0"/>
        <v>0</v>
      </c>
      <c r="J32" s="168">
        <f t="shared" si="1"/>
        <v>206.5</v>
      </c>
      <c r="K32" s="1">
        <f t="shared" si="2"/>
        <v>0</v>
      </c>
      <c r="L32" s="1">
        <f t="shared" si="3"/>
        <v>0</v>
      </c>
      <c r="M32" s="1"/>
      <c r="N32" s="1">
        <v>0.59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245</v>
      </c>
      <c r="C33" s="172" t="s">
        <v>270</v>
      </c>
      <c r="D33" s="168" t="s">
        <v>271</v>
      </c>
      <c r="E33" s="168" t="s">
        <v>164</v>
      </c>
      <c r="F33" s="169">
        <v>150</v>
      </c>
      <c r="G33" s="170"/>
      <c r="H33" s="170"/>
      <c r="I33" s="170">
        <f t="shared" si="0"/>
        <v>0</v>
      </c>
      <c r="J33" s="168">
        <f t="shared" si="1"/>
        <v>585</v>
      </c>
      <c r="K33" s="1">
        <f t="shared" si="2"/>
        <v>0</v>
      </c>
      <c r="L33" s="1">
        <f t="shared" si="3"/>
        <v>0</v>
      </c>
      <c r="M33" s="1"/>
      <c r="N33" s="1">
        <v>3.9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272</v>
      </c>
      <c r="C34" s="172" t="s">
        <v>273</v>
      </c>
      <c r="D34" s="168" t="s">
        <v>274</v>
      </c>
      <c r="E34" s="168"/>
      <c r="F34" s="169">
        <v>1</v>
      </c>
      <c r="G34" s="170"/>
      <c r="H34" s="170"/>
      <c r="I34" s="170">
        <f t="shared" si="0"/>
        <v>0</v>
      </c>
      <c r="J34" s="168">
        <f t="shared" si="1"/>
        <v>1575</v>
      </c>
      <c r="K34" s="1">
        <f t="shared" si="2"/>
        <v>0</v>
      </c>
      <c r="L34" s="1">
        <f t="shared" si="3"/>
        <v>0</v>
      </c>
      <c r="M34" s="1"/>
      <c r="N34" s="1">
        <v>1575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272</v>
      </c>
      <c r="C35" s="172" t="s">
        <v>275</v>
      </c>
      <c r="D35" s="168" t="s">
        <v>276</v>
      </c>
      <c r="E35" s="168" t="s">
        <v>116</v>
      </c>
      <c r="F35" s="169">
        <v>4</v>
      </c>
      <c r="G35" s="170"/>
      <c r="H35" s="170"/>
      <c r="I35" s="170">
        <f t="shared" si="0"/>
        <v>0</v>
      </c>
      <c r="J35" s="168">
        <f t="shared" si="1"/>
        <v>10.199999999999999</v>
      </c>
      <c r="K35" s="1">
        <f t="shared" si="2"/>
        <v>0</v>
      </c>
      <c r="L35" s="1">
        <f t="shared" si="3"/>
        <v>0</v>
      </c>
      <c r="M35" s="1"/>
      <c r="N35" s="1">
        <v>2.5499999999999998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272</v>
      </c>
      <c r="C36" s="172" t="s">
        <v>277</v>
      </c>
      <c r="D36" s="168" t="s">
        <v>278</v>
      </c>
      <c r="E36" s="168" t="s">
        <v>116</v>
      </c>
      <c r="F36" s="169">
        <v>3</v>
      </c>
      <c r="G36" s="170"/>
      <c r="H36" s="170"/>
      <c r="I36" s="170">
        <f t="shared" si="0"/>
        <v>0</v>
      </c>
      <c r="J36" s="168">
        <f t="shared" si="1"/>
        <v>13.05</v>
      </c>
      <c r="K36" s="1">
        <f t="shared" si="2"/>
        <v>0</v>
      </c>
      <c r="L36" s="1">
        <f t="shared" si="3"/>
        <v>0</v>
      </c>
      <c r="M36" s="1"/>
      <c r="N36" s="1">
        <v>4.3499999999999996</v>
      </c>
      <c r="O36" s="1"/>
      <c r="P36" s="160"/>
      <c r="Q36" s="173"/>
      <c r="R36" s="173"/>
      <c r="S36" s="149"/>
      <c r="V36" s="174"/>
      <c r="Z36">
        <v>0</v>
      </c>
    </row>
    <row r="37" spans="1:26" ht="24.95" customHeight="1" x14ac:dyDescent="0.25">
      <c r="A37" s="171"/>
      <c r="B37" s="168" t="s">
        <v>272</v>
      </c>
      <c r="C37" s="172" t="s">
        <v>279</v>
      </c>
      <c r="D37" s="168" t="s">
        <v>280</v>
      </c>
      <c r="E37" s="168" t="s">
        <v>116</v>
      </c>
      <c r="F37" s="169">
        <v>6</v>
      </c>
      <c r="G37" s="170"/>
      <c r="H37" s="170"/>
      <c r="I37" s="170">
        <f t="shared" si="0"/>
        <v>0</v>
      </c>
      <c r="J37" s="168">
        <f t="shared" si="1"/>
        <v>1194.8399999999999</v>
      </c>
      <c r="K37" s="1">
        <f t="shared" si="2"/>
        <v>0</v>
      </c>
      <c r="L37" s="1">
        <f t="shared" si="3"/>
        <v>0</v>
      </c>
      <c r="M37" s="1"/>
      <c r="N37" s="1">
        <v>199.14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272</v>
      </c>
      <c r="C38" s="172" t="s">
        <v>281</v>
      </c>
      <c r="D38" s="168" t="s">
        <v>282</v>
      </c>
      <c r="E38" s="168" t="s">
        <v>164</v>
      </c>
      <c r="F38" s="169">
        <v>350</v>
      </c>
      <c r="G38" s="170"/>
      <c r="H38" s="170"/>
      <c r="I38" s="170">
        <f t="shared" si="0"/>
        <v>0</v>
      </c>
      <c r="J38" s="168">
        <f t="shared" si="1"/>
        <v>332.5</v>
      </c>
      <c r="K38" s="1">
        <f t="shared" si="2"/>
        <v>0</v>
      </c>
      <c r="L38" s="1">
        <f t="shared" si="3"/>
        <v>0</v>
      </c>
      <c r="M38" s="1"/>
      <c r="N38" s="1">
        <v>0.95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272</v>
      </c>
      <c r="C39" s="172" t="s">
        <v>283</v>
      </c>
      <c r="D39" s="168" t="s">
        <v>284</v>
      </c>
      <c r="E39" s="168" t="s">
        <v>164</v>
      </c>
      <c r="F39" s="169">
        <v>150</v>
      </c>
      <c r="G39" s="170"/>
      <c r="H39" s="170"/>
      <c r="I39" s="170">
        <f t="shared" si="0"/>
        <v>0</v>
      </c>
      <c r="J39" s="168">
        <f t="shared" si="1"/>
        <v>754.5</v>
      </c>
      <c r="K39" s="1">
        <f t="shared" si="2"/>
        <v>0</v>
      </c>
      <c r="L39" s="1">
        <f t="shared" si="3"/>
        <v>0</v>
      </c>
      <c r="M39" s="1"/>
      <c r="N39" s="1">
        <v>5.03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272</v>
      </c>
      <c r="C40" s="172" t="s">
        <v>285</v>
      </c>
      <c r="D40" s="168" t="s">
        <v>286</v>
      </c>
      <c r="E40" s="168" t="s">
        <v>164</v>
      </c>
      <c r="F40" s="169">
        <v>220</v>
      </c>
      <c r="G40" s="170"/>
      <c r="H40" s="170"/>
      <c r="I40" s="170">
        <f t="shared" si="0"/>
        <v>0</v>
      </c>
      <c r="J40" s="168">
        <f t="shared" si="1"/>
        <v>231</v>
      </c>
      <c r="K40" s="1">
        <f t="shared" si="2"/>
        <v>0</v>
      </c>
      <c r="L40" s="1">
        <f t="shared" si="3"/>
        <v>0</v>
      </c>
      <c r="M40" s="1"/>
      <c r="N40" s="1">
        <v>1.05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272</v>
      </c>
      <c r="C41" s="172" t="s">
        <v>287</v>
      </c>
      <c r="D41" s="168" t="s">
        <v>288</v>
      </c>
      <c r="E41" s="168" t="s">
        <v>164</v>
      </c>
      <c r="F41" s="169">
        <v>125</v>
      </c>
      <c r="G41" s="170"/>
      <c r="H41" s="170"/>
      <c r="I41" s="170">
        <f t="shared" si="0"/>
        <v>0</v>
      </c>
      <c r="J41" s="168">
        <f t="shared" si="1"/>
        <v>210</v>
      </c>
      <c r="K41" s="1">
        <f t="shared" si="2"/>
        <v>0</v>
      </c>
      <c r="L41" s="1">
        <f t="shared" si="3"/>
        <v>0</v>
      </c>
      <c r="M41" s="1"/>
      <c r="N41" s="1">
        <v>1.6800000000000002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272</v>
      </c>
      <c r="C42" s="172" t="s">
        <v>289</v>
      </c>
      <c r="D42" s="168" t="s">
        <v>290</v>
      </c>
      <c r="E42" s="168" t="s">
        <v>116</v>
      </c>
      <c r="F42" s="169">
        <v>2</v>
      </c>
      <c r="G42" s="170"/>
      <c r="H42" s="170"/>
      <c r="I42" s="170">
        <f t="shared" si="0"/>
        <v>0</v>
      </c>
      <c r="J42" s="168">
        <f t="shared" si="1"/>
        <v>6.9</v>
      </c>
      <c r="K42" s="1">
        <f t="shared" si="2"/>
        <v>0</v>
      </c>
      <c r="L42" s="1">
        <f t="shared" si="3"/>
        <v>0</v>
      </c>
      <c r="M42" s="1"/>
      <c r="N42" s="1">
        <v>3.45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272</v>
      </c>
      <c r="C43" s="172" t="s">
        <v>291</v>
      </c>
      <c r="D43" s="168" t="s">
        <v>292</v>
      </c>
      <c r="E43" s="168" t="s">
        <v>116</v>
      </c>
      <c r="F43" s="169">
        <v>6</v>
      </c>
      <c r="G43" s="170"/>
      <c r="H43" s="170"/>
      <c r="I43" s="170">
        <f t="shared" ref="I43:I74" si="4">ROUND(F43*(G43+H43),2)</f>
        <v>0</v>
      </c>
      <c r="J43" s="168">
        <f t="shared" ref="J43:J61" si="5">ROUND(F43*(N43),2)</f>
        <v>1938.06</v>
      </c>
      <c r="K43" s="1">
        <f t="shared" ref="K43:K61" si="6">ROUND(F43*(O43),2)</f>
        <v>0</v>
      </c>
      <c r="L43" s="1">
        <f t="shared" ref="L43:L61" si="7">ROUND(F43*(G43),2)</f>
        <v>0</v>
      </c>
      <c r="M43" s="1"/>
      <c r="N43" s="1">
        <v>323.01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272</v>
      </c>
      <c r="C44" s="172" t="s">
        <v>293</v>
      </c>
      <c r="D44" s="168" t="s">
        <v>294</v>
      </c>
      <c r="E44" s="168" t="s">
        <v>116</v>
      </c>
      <c r="F44" s="169">
        <v>6</v>
      </c>
      <c r="G44" s="170"/>
      <c r="H44" s="170"/>
      <c r="I44" s="170">
        <f t="shared" si="4"/>
        <v>0</v>
      </c>
      <c r="J44" s="168">
        <f t="shared" si="5"/>
        <v>3038.76</v>
      </c>
      <c r="K44" s="1">
        <f t="shared" si="6"/>
        <v>0</v>
      </c>
      <c r="L44" s="1">
        <f t="shared" si="7"/>
        <v>0</v>
      </c>
      <c r="M44" s="1"/>
      <c r="N44" s="1">
        <v>506.46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272</v>
      </c>
      <c r="C45" s="172" t="s">
        <v>295</v>
      </c>
      <c r="D45" s="168" t="s">
        <v>296</v>
      </c>
      <c r="E45" s="168" t="s">
        <v>116</v>
      </c>
      <c r="F45" s="169">
        <v>6</v>
      </c>
      <c r="G45" s="170"/>
      <c r="H45" s="170"/>
      <c r="I45" s="170">
        <f t="shared" si="4"/>
        <v>0</v>
      </c>
      <c r="J45" s="168">
        <f t="shared" si="5"/>
        <v>622.08000000000004</v>
      </c>
      <c r="K45" s="1">
        <f t="shared" si="6"/>
        <v>0</v>
      </c>
      <c r="L45" s="1">
        <f t="shared" si="7"/>
        <v>0</v>
      </c>
      <c r="M45" s="1"/>
      <c r="N45" s="1">
        <v>103.68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272</v>
      </c>
      <c r="C46" s="172" t="s">
        <v>297</v>
      </c>
      <c r="D46" s="168" t="s">
        <v>298</v>
      </c>
      <c r="E46" s="168" t="s">
        <v>116</v>
      </c>
      <c r="F46" s="169">
        <v>6</v>
      </c>
      <c r="G46" s="170"/>
      <c r="H46" s="170"/>
      <c r="I46" s="170">
        <f t="shared" si="4"/>
        <v>0</v>
      </c>
      <c r="J46" s="168">
        <f t="shared" si="5"/>
        <v>466.32</v>
      </c>
      <c r="K46" s="1">
        <f t="shared" si="6"/>
        <v>0</v>
      </c>
      <c r="L46" s="1">
        <f t="shared" si="7"/>
        <v>0</v>
      </c>
      <c r="M46" s="1"/>
      <c r="N46" s="1">
        <v>77.72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272</v>
      </c>
      <c r="C47" s="172" t="s">
        <v>299</v>
      </c>
      <c r="D47" s="168" t="s">
        <v>300</v>
      </c>
      <c r="E47" s="168" t="s">
        <v>197</v>
      </c>
      <c r="F47" s="169">
        <v>142</v>
      </c>
      <c r="G47" s="170"/>
      <c r="H47" s="170"/>
      <c r="I47" s="170">
        <f t="shared" si="4"/>
        <v>0</v>
      </c>
      <c r="J47" s="168">
        <f t="shared" si="5"/>
        <v>266.95999999999998</v>
      </c>
      <c r="K47" s="1">
        <f t="shared" si="6"/>
        <v>0</v>
      </c>
      <c r="L47" s="1">
        <f t="shared" si="7"/>
        <v>0</v>
      </c>
      <c r="M47" s="1"/>
      <c r="N47" s="1">
        <v>1.88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272</v>
      </c>
      <c r="C48" s="172" t="s">
        <v>301</v>
      </c>
      <c r="D48" s="168" t="s">
        <v>302</v>
      </c>
      <c r="E48" s="168" t="s">
        <v>116</v>
      </c>
      <c r="F48" s="169">
        <v>1</v>
      </c>
      <c r="G48" s="170"/>
      <c r="H48" s="170"/>
      <c r="I48" s="170">
        <f t="shared" si="4"/>
        <v>0</v>
      </c>
      <c r="J48" s="168">
        <f t="shared" si="5"/>
        <v>167.09</v>
      </c>
      <c r="K48" s="1">
        <f t="shared" si="6"/>
        <v>0</v>
      </c>
      <c r="L48" s="1">
        <f t="shared" si="7"/>
        <v>0</v>
      </c>
      <c r="M48" s="1"/>
      <c r="N48" s="1">
        <v>167.09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272</v>
      </c>
      <c r="C49" s="172" t="s">
        <v>303</v>
      </c>
      <c r="D49" s="168" t="s">
        <v>304</v>
      </c>
      <c r="E49" s="168" t="s">
        <v>116</v>
      </c>
      <c r="F49" s="169">
        <v>1</v>
      </c>
      <c r="G49" s="170"/>
      <c r="H49" s="170"/>
      <c r="I49" s="170">
        <f t="shared" si="4"/>
        <v>0</v>
      </c>
      <c r="J49" s="168">
        <f t="shared" si="5"/>
        <v>77.760000000000005</v>
      </c>
      <c r="K49" s="1">
        <f t="shared" si="6"/>
        <v>0</v>
      </c>
      <c r="L49" s="1">
        <f t="shared" si="7"/>
        <v>0</v>
      </c>
      <c r="M49" s="1"/>
      <c r="N49" s="1">
        <v>77.760000000000005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272</v>
      </c>
      <c r="C50" s="172" t="s">
        <v>305</v>
      </c>
      <c r="D50" s="168" t="s">
        <v>306</v>
      </c>
      <c r="E50" s="168" t="s">
        <v>116</v>
      </c>
      <c r="F50" s="169">
        <v>2</v>
      </c>
      <c r="G50" s="170"/>
      <c r="H50" s="170"/>
      <c r="I50" s="170">
        <f t="shared" si="4"/>
        <v>0</v>
      </c>
      <c r="J50" s="168">
        <f t="shared" si="5"/>
        <v>11.74</v>
      </c>
      <c r="K50" s="1">
        <f t="shared" si="6"/>
        <v>0</v>
      </c>
      <c r="L50" s="1">
        <f t="shared" si="7"/>
        <v>0</v>
      </c>
      <c r="M50" s="1"/>
      <c r="N50" s="1">
        <v>5.87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272</v>
      </c>
      <c r="C51" s="172" t="s">
        <v>307</v>
      </c>
      <c r="D51" s="168" t="s">
        <v>308</v>
      </c>
      <c r="E51" s="168" t="s">
        <v>116</v>
      </c>
      <c r="F51" s="169">
        <v>2</v>
      </c>
      <c r="G51" s="170"/>
      <c r="H51" s="170"/>
      <c r="I51" s="170">
        <f t="shared" si="4"/>
        <v>0</v>
      </c>
      <c r="J51" s="168">
        <f t="shared" si="5"/>
        <v>9.6</v>
      </c>
      <c r="K51" s="1">
        <f t="shared" si="6"/>
        <v>0</v>
      </c>
      <c r="L51" s="1">
        <f t="shared" si="7"/>
        <v>0</v>
      </c>
      <c r="M51" s="1"/>
      <c r="N51" s="1">
        <v>4.8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272</v>
      </c>
      <c r="C52" s="172" t="s">
        <v>309</v>
      </c>
      <c r="D52" s="168" t="s">
        <v>310</v>
      </c>
      <c r="E52" s="168" t="s">
        <v>116</v>
      </c>
      <c r="F52" s="169">
        <v>1</v>
      </c>
      <c r="G52" s="170"/>
      <c r="H52" s="170"/>
      <c r="I52" s="170">
        <f t="shared" si="4"/>
        <v>0</v>
      </c>
      <c r="J52" s="168">
        <f t="shared" si="5"/>
        <v>4.8</v>
      </c>
      <c r="K52" s="1">
        <f t="shared" si="6"/>
        <v>0</v>
      </c>
      <c r="L52" s="1">
        <f t="shared" si="7"/>
        <v>0</v>
      </c>
      <c r="M52" s="1"/>
      <c r="N52" s="1">
        <v>4.8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272</v>
      </c>
      <c r="C53" s="172" t="s">
        <v>311</v>
      </c>
      <c r="D53" s="168" t="s">
        <v>312</v>
      </c>
      <c r="E53" s="168" t="s">
        <v>116</v>
      </c>
      <c r="F53" s="169">
        <v>1</v>
      </c>
      <c r="G53" s="170"/>
      <c r="H53" s="170"/>
      <c r="I53" s="170">
        <f t="shared" si="4"/>
        <v>0</v>
      </c>
      <c r="J53" s="168">
        <f t="shared" si="5"/>
        <v>40.380000000000003</v>
      </c>
      <c r="K53" s="1">
        <f t="shared" si="6"/>
        <v>0</v>
      </c>
      <c r="L53" s="1">
        <f t="shared" si="7"/>
        <v>0</v>
      </c>
      <c r="M53" s="1"/>
      <c r="N53" s="1">
        <v>40.380000000000003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272</v>
      </c>
      <c r="C54" s="172" t="s">
        <v>313</v>
      </c>
      <c r="D54" s="168" t="s">
        <v>314</v>
      </c>
      <c r="E54" s="168" t="s">
        <v>116</v>
      </c>
      <c r="F54" s="169">
        <v>1</v>
      </c>
      <c r="G54" s="170"/>
      <c r="H54" s="170"/>
      <c r="I54" s="170">
        <f t="shared" si="4"/>
        <v>0</v>
      </c>
      <c r="J54" s="168">
        <f t="shared" si="5"/>
        <v>28.91</v>
      </c>
      <c r="K54" s="1">
        <f t="shared" si="6"/>
        <v>0</v>
      </c>
      <c r="L54" s="1">
        <f t="shared" si="7"/>
        <v>0</v>
      </c>
      <c r="M54" s="1"/>
      <c r="N54" s="1">
        <v>28.91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272</v>
      </c>
      <c r="C55" s="172" t="s">
        <v>315</v>
      </c>
      <c r="D55" s="168" t="s">
        <v>316</v>
      </c>
      <c r="E55" s="168" t="s">
        <v>116</v>
      </c>
      <c r="F55" s="169">
        <v>2</v>
      </c>
      <c r="G55" s="170"/>
      <c r="H55" s="170"/>
      <c r="I55" s="170">
        <f t="shared" si="4"/>
        <v>0</v>
      </c>
      <c r="J55" s="168">
        <f t="shared" si="5"/>
        <v>63.72</v>
      </c>
      <c r="K55" s="1">
        <f t="shared" si="6"/>
        <v>0</v>
      </c>
      <c r="L55" s="1">
        <f t="shared" si="7"/>
        <v>0</v>
      </c>
      <c r="M55" s="1"/>
      <c r="N55" s="1">
        <v>31.86</v>
      </c>
      <c r="O55" s="1"/>
      <c r="P55" s="160"/>
      <c r="Q55" s="173"/>
      <c r="R55" s="173"/>
      <c r="S55" s="149"/>
      <c r="V55" s="174"/>
      <c r="Z55">
        <v>0</v>
      </c>
    </row>
    <row r="56" spans="1:26" ht="24.95" customHeight="1" x14ac:dyDescent="0.25">
      <c r="A56" s="171"/>
      <c r="B56" s="168" t="s">
        <v>272</v>
      </c>
      <c r="C56" s="172" t="s">
        <v>317</v>
      </c>
      <c r="D56" s="168" t="s">
        <v>318</v>
      </c>
      <c r="E56" s="168" t="s">
        <v>116</v>
      </c>
      <c r="F56" s="169">
        <v>1</v>
      </c>
      <c r="G56" s="170"/>
      <c r="H56" s="170"/>
      <c r="I56" s="170">
        <f t="shared" si="4"/>
        <v>0</v>
      </c>
      <c r="J56" s="168">
        <f t="shared" si="5"/>
        <v>47.27</v>
      </c>
      <c r="K56" s="1">
        <f t="shared" si="6"/>
        <v>0</v>
      </c>
      <c r="L56" s="1">
        <f t="shared" si="7"/>
        <v>0</v>
      </c>
      <c r="M56" s="1"/>
      <c r="N56" s="1">
        <v>47.27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272</v>
      </c>
      <c r="C57" s="172" t="s">
        <v>319</v>
      </c>
      <c r="D57" s="168" t="s">
        <v>320</v>
      </c>
      <c r="E57" s="168" t="s">
        <v>116</v>
      </c>
      <c r="F57" s="169">
        <v>1</v>
      </c>
      <c r="G57" s="170"/>
      <c r="H57" s="170"/>
      <c r="I57" s="170">
        <f t="shared" si="4"/>
        <v>0</v>
      </c>
      <c r="J57" s="168">
        <f t="shared" si="5"/>
        <v>48.44</v>
      </c>
      <c r="K57" s="1">
        <f t="shared" si="6"/>
        <v>0</v>
      </c>
      <c r="L57" s="1">
        <f t="shared" si="7"/>
        <v>0</v>
      </c>
      <c r="M57" s="1"/>
      <c r="N57" s="1">
        <v>48.44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272</v>
      </c>
      <c r="C58" s="172" t="s">
        <v>321</v>
      </c>
      <c r="D58" s="168" t="s">
        <v>322</v>
      </c>
      <c r="E58" s="168" t="s">
        <v>116</v>
      </c>
      <c r="F58" s="169">
        <v>1</v>
      </c>
      <c r="G58" s="170"/>
      <c r="H58" s="170"/>
      <c r="I58" s="170">
        <f t="shared" si="4"/>
        <v>0</v>
      </c>
      <c r="J58" s="168">
        <f t="shared" si="5"/>
        <v>102</v>
      </c>
      <c r="K58" s="1">
        <f t="shared" si="6"/>
        <v>0</v>
      </c>
      <c r="L58" s="1">
        <f t="shared" si="7"/>
        <v>0</v>
      </c>
      <c r="M58" s="1"/>
      <c r="N58" s="1">
        <v>102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272</v>
      </c>
      <c r="C59" s="172" t="s">
        <v>323</v>
      </c>
      <c r="D59" s="168" t="s">
        <v>324</v>
      </c>
      <c r="E59" s="168" t="s">
        <v>111</v>
      </c>
      <c r="F59" s="169">
        <v>2</v>
      </c>
      <c r="G59" s="170"/>
      <c r="H59" s="170"/>
      <c r="I59" s="170">
        <f t="shared" si="4"/>
        <v>0</v>
      </c>
      <c r="J59" s="168">
        <f t="shared" si="5"/>
        <v>39.58</v>
      </c>
      <c r="K59" s="1">
        <f t="shared" si="6"/>
        <v>0</v>
      </c>
      <c r="L59" s="1">
        <f t="shared" si="7"/>
        <v>0</v>
      </c>
      <c r="M59" s="1"/>
      <c r="N59" s="1">
        <v>19.79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272</v>
      </c>
      <c r="C60" s="172" t="s">
        <v>325</v>
      </c>
      <c r="D60" s="168" t="s">
        <v>326</v>
      </c>
      <c r="E60" s="168" t="s">
        <v>88</v>
      </c>
      <c r="F60" s="169">
        <v>6</v>
      </c>
      <c r="G60" s="170"/>
      <c r="H60" s="170"/>
      <c r="I60" s="170">
        <f t="shared" si="4"/>
        <v>0</v>
      </c>
      <c r="J60" s="168">
        <f t="shared" si="5"/>
        <v>646.38</v>
      </c>
      <c r="K60" s="1">
        <f t="shared" si="6"/>
        <v>0</v>
      </c>
      <c r="L60" s="1">
        <f t="shared" si="7"/>
        <v>0</v>
      </c>
      <c r="M60" s="1"/>
      <c r="N60" s="1">
        <v>107.73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223</v>
      </c>
      <c r="C61" s="172" t="s">
        <v>327</v>
      </c>
      <c r="D61" s="168" t="s">
        <v>328</v>
      </c>
      <c r="E61" s="168" t="s">
        <v>329</v>
      </c>
      <c r="F61" s="169">
        <v>0.3</v>
      </c>
      <c r="G61" s="180"/>
      <c r="H61" s="180"/>
      <c r="I61" s="180">
        <f t="shared" si="4"/>
        <v>0</v>
      </c>
      <c r="J61" s="168">
        <f t="shared" si="5"/>
        <v>46.49</v>
      </c>
      <c r="K61" s="1">
        <f t="shared" si="6"/>
        <v>0</v>
      </c>
      <c r="L61" s="1">
        <f t="shared" si="7"/>
        <v>0</v>
      </c>
      <c r="M61" s="1"/>
      <c r="N61" s="1">
        <v>154.96</v>
      </c>
      <c r="O61" s="1"/>
      <c r="P61" s="160"/>
      <c r="Q61" s="173"/>
      <c r="R61" s="173"/>
      <c r="S61" s="149"/>
      <c r="V61" s="174"/>
      <c r="Z61">
        <v>0</v>
      </c>
    </row>
    <row r="62" spans="1:26" x14ac:dyDescent="0.25">
      <c r="A62" s="149"/>
      <c r="B62" s="149"/>
      <c r="C62" s="149"/>
      <c r="D62" s="149" t="s">
        <v>220</v>
      </c>
      <c r="E62" s="149"/>
      <c r="F62" s="167"/>
      <c r="G62" s="152"/>
      <c r="H62" s="152">
        <f>ROUND((SUM(M10:M61))/1,2)</f>
        <v>0</v>
      </c>
      <c r="I62" s="152">
        <f>ROUND((SUM(I10:I61))/1,2)</f>
        <v>0</v>
      </c>
      <c r="J62" s="149"/>
      <c r="K62" s="149"/>
      <c r="L62" s="149">
        <f>ROUND((SUM(L10:L61))/1,2)</f>
        <v>0</v>
      </c>
      <c r="M62" s="149">
        <f>ROUND((SUM(M10:M61))/1,2)</f>
        <v>0</v>
      </c>
      <c r="N62" s="149"/>
      <c r="O62" s="149"/>
      <c r="P62" s="175">
        <f>ROUND((SUM(P10:P61))/1,2)</f>
        <v>0</v>
      </c>
      <c r="Q62" s="146"/>
      <c r="R62" s="146"/>
      <c r="S62" s="175">
        <f>ROUND((SUM(S10:S61))/1,2)</f>
        <v>0</v>
      </c>
      <c r="T62" s="146"/>
      <c r="U62" s="146"/>
      <c r="V62" s="146"/>
      <c r="W62" s="146"/>
      <c r="X62" s="146"/>
      <c r="Y62" s="146"/>
      <c r="Z62" s="146"/>
    </row>
    <row r="63" spans="1:26" x14ac:dyDescent="0.25">
      <c r="A63" s="1"/>
      <c r="B63" s="1"/>
      <c r="C63" s="1"/>
      <c r="D63" s="1"/>
      <c r="E63" s="1"/>
      <c r="F63" s="160"/>
      <c r="G63" s="142"/>
      <c r="H63" s="142"/>
      <c r="I63" s="142"/>
      <c r="J63" s="1"/>
      <c r="K63" s="1"/>
      <c r="L63" s="1"/>
      <c r="M63" s="1"/>
      <c r="N63" s="1"/>
      <c r="O63" s="1"/>
      <c r="P63" s="1"/>
      <c r="S63" s="1"/>
    </row>
    <row r="64" spans="1:26" x14ac:dyDescent="0.25">
      <c r="A64" s="149"/>
      <c r="B64" s="149"/>
      <c r="C64" s="149"/>
      <c r="D64" s="149" t="s">
        <v>221</v>
      </c>
      <c r="E64" s="149"/>
      <c r="F64" s="167"/>
      <c r="G64" s="150"/>
      <c r="H64" s="150"/>
      <c r="I64" s="150"/>
      <c r="J64" s="149"/>
      <c r="K64" s="149"/>
      <c r="L64" s="149"/>
      <c r="M64" s="149"/>
      <c r="N64" s="149"/>
      <c r="O64" s="149"/>
      <c r="P64" s="149"/>
      <c r="Q64" s="146"/>
      <c r="R64" s="146"/>
      <c r="S64" s="149"/>
      <c r="T64" s="146"/>
      <c r="U64" s="146"/>
      <c r="V64" s="146"/>
      <c r="W64" s="146"/>
      <c r="X64" s="146"/>
      <c r="Y64" s="146"/>
      <c r="Z64" s="146"/>
    </row>
    <row r="65" spans="1:26" ht="24.95" customHeight="1" x14ac:dyDescent="0.25">
      <c r="A65" s="171"/>
      <c r="B65" s="168" t="s">
        <v>330</v>
      </c>
      <c r="C65" s="172" t="s">
        <v>331</v>
      </c>
      <c r="D65" s="168" t="s">
        <v>332</v>
      </c>
      <c r="E65" s="168" t="s">
        <v>116</v>
      </c>
      <c r="F65" s="169">
        <v>1</v>
      </c>
      <c r="G65" s="170"/>
      <c r="H65" s="170"/>
      <c r="I65" s="170">
        <f>ROUND(F65*(G65+H65),2)</f>
        <v>0</v>
      </c>
      <c r="J65" s="168">
        <f>ROUND(F65*(N65),2)</f>
        <v>46.34</v>
      </c>
      <c r="K65" s="1">
        <f>ROUND(F65*(O65),2)</f>
        <v>0</v>
      </c>
      <c r="L65" s="1">
        <f>ROUND(F65*(G65),2)</f>
        <v>0</v>
      </c>
      <c r="M65" s="1"/>
      <c r="N65" s="1">
        <v>46.34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272</v>
      </c>
      <c r="C66" s="172" t="s">
        <v>333</v>
      </c>
      <c r="D66" s="168" t="s">
        <v>334</v>
      </c>
      <c r="E66" s="168" t="s">
        <v>116</v>
      </c>
      <c r="F66" s="169">
        <v>1</v>
      </c>
      <c r="G66" s="170"/>
      <c r="H66" s="170"/>
      <c r="I66" s="170">
        <f>ROUND(F66*(G66+H66),2)</f>
        <v>0</v>
      </c>
      <c r="J66" s="168">
        <f>ROUND(F66*(N66),2)</f>
        <v>104.84</v>
      </c>
      <c r="K66" s="1">
        <f>ROUND(F66*(O66),2)</f>
        <v>0</v>
      </c>
      <c r="L66" s="1">
        <f>ROUND(F66*(G66),2)</f>
        <v>0</v>
      </c>
      <c r="M66" s="1"/>
      <c r="N66" s="1">
        <v>104.84</v>
      </c>
      <c r="O66" s="1"/>
      <c r="P66" s="160"/>
      <c r="Q66" s="173"/>
      <c r="R66" s="173"/>
      <c r="S66" s="149"/>
      <c r="V66" s="174"/>
      <c r="Z66">
        <v>0</v>
      </c>
    </row>
    <row r="67" spans="1:26" x14ac:dyDescent="0.25">
      <c r="A67" s="149"/>
      <c r="B67" s="149"/>
      <c r="C67" s="149"/>
      <c r="D67" s="149" t="s">
        <v>221</v>
      </c>
      <c r="E67" s="149"/>
      <c r="F67" s="167"/>
      <c r="G67" s="152"/>
      <c r="H67" s="152">
        <f>ROUND((SUM(M64:M66))/1,2)</f>
        <v>0</v>
      </c>
      <c r="I67" s="152">
        <f>ROUND((SUM(I64:I66))/1,2)</f>
        <v>0</v>
      </c>
      <c r="J67" s="149"/>
      <c r="K67" s="149"/>
      <c r="L67" s="149">
        <f>ROUND((SUM(L64:L66))/1,2)</f>
        <v>0</v>
      </c>
      <c r="M67" s="149">
        <f>ROUND((SUM(M64:M66))/1,2)</f>
        <v>0</v>
      </c>
      <c r="N67" s="149"/>
      <c r="O67" s="149"/>
      <c r="P67" s="175">
        <f>ROUND((SUM(P64:P66))/1,2)</f>
        <v>0</v>
      </c>
      <c r="Q67" s="146"/>
      <c r="R67" s="146"/>
      <c r="S67" s="175">
        <f>ROUND((SUM(S64:S66))/1,2)</f>
        <v>0</v>
      </c>
      <c r="T67" s="146"/>
      <c r="U67" s="146"/>
      <c r="V67" s="146"/>
      <c r="W67" s="146"/>
      <c r="X67" s="146"/>
      <c r="Y67" s="146"/>
      <c r="Z67" s="146"/>
    </row>
    <row r="68" spans="1:26" x14ac:dyDescent="0.25">
      <c r="A68" s="1"/>
      <c r="B68" s="1"/>
      <c r="C68" s="1"/>
      <c r="D68" s="1"/>
      <c r="E68" s="1"/>
      <c r="F68" s="160"/>
      <c r="G68" s="142"/>
      <c r="H68" s="142"/>
      <c r="I68" s="142"/>
      <c r="J68" s="1"/>
      <c r="K68" s="1"/>
      <c r="L68" s="1"/>
      <c r="M68" s="1"/>
      <c r="N68" s="1"/>
      <c r="O68" s="1"/>
      <c r="P68" s="1"/>
      <c r="S68" s="1"/>
    </row>
    <row r="69" spans="1:26" x14ac:dyDescent="0.25">
      <c r="A69" s="149"/>
      <c r="B69" s="149"/>
      <c r="C69" s="149"/>
      <c r="D69" s="149" t="s">
        <v>222</v>
      </c>
      <c r="E69" s="149"/>
      <c r="F69" s="167"/>
      <c r="G69" s="150"/>
      <c r="H69" s="150"/>
      <c r="I69" s="150"/>
      <c r="J69" s="149"/>
      <c r="K69" s="149"/>
      <c r="L69" s="149"/>
      <c r="M69" s="149"/>
      <c r="N69" s="149"/>
      <c r="O69" s="149"/>
      <c r="P69" s="149"/>
      <c r="Q69" s="146"/>
      <c r="R69" s="146"/>
      <c r="S69" s="149"/>
      <c r="T69" s="146"/>
      <c r="U69" s="146"/>
      <c r="V69" s="146"/>
      <c r="W69" s="146"/>
      <c r="X69" s="146"/>
      <c r="Y69" s="146"/>
      <c r="Z69" s="146"/>
    </row>
    <row r="70" spans="1:26" ht="24.95" customHeight="1" x14ac:dyDescent="0.25">
      <c r="A70" s="171"/>
      <c r="B70" s="168" t="s">
        <v>335</v>
      </c>
      <c r="C70" s="172" t="s">
        <v>336</v>
      </c>
      <c r="D70" s="168" t="s">
        <v>337</v>
      </c>
      <c r="E70" s="168" t="s">
        <v>88</v>
      </c>
      <c r="F70" s="169">
        <v>16</v>
      </c>
      <c r="G70" s="170"/>
      <c r="H70" s="170"/>
      <c r="I70" s="170">
        <f>ROUND(F70*(G70+H70),2)</f>
        <v>0</v>
      </c>
      <c r="J70" s="168">
        <f>ROUND(F70*(N70),2)</f>
        <v>1026.08</v>
      </c>
      <c r="K70" s="1">
        <f>ROUND(F70*(O70),2)</f>
        <v>0</v>
      </c>
      <c r="L70" s="1">
        <f>ROUND(F70*(G70),2)</f>
        <v>0</v>
      </c>
      <c r="M70" s="1"/>
      <c r="N70" s="1">
        <v>64.13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335</v>
      </c>
      <c r="C71" s="172" t="s">
        <v>338</v>
      </c>
      <c r="D71" s="168" t="s">
        <v>339</v>
      </c>
      <c r="E71" s="168" t="s">
        <v>164</v>
      </c>
      <c r="F71" s="169">
        <v>230</v>
      </c>
      <c r="G71" s="170"/>
      <c r="H71" s="170"/>
      <c r="I71" s="170">
        <f>ROUND(F71*(G71+H71),2)</f>
        <v>0</v>
      </c>
      <c r="J71" s="168">
        <f>ROUND(F71*(N71),2)</f>
        <v>1612.3</v>
      </c>
      <c r="K71" s="1">
        <f>ROUND(F71*(O71),2)</f>
        <v>0</v>
      </c>
      <c r="L71" s="1">
        <f>ROUND(F71*(G71),2)</f>
        <v>0</v>
      </c>
      <c r="M71" s="1"/>
      <c r="N71" s="1">
        <v>7.01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335</v>
      </c>
      <c r="C72" s="172" t="s">
        <v>340</v>
      </c>
      <c r="D72" s="168" t="s">
        <v>341</v>
      </c>
      <c r="E72" s="168" t="s">
        <v>164</v>
      </c>
      <c r="F72" s="169">
        <v>230</v>
      </c>
      <c r="G72" s="170"/>
      <c r="H72" s="170"/>
      <c r="I72" s="170">
        <f>ROUND(F72*(G72+H72),2)</f>
        <v>0</v>
      </c>
      <c r="J72" s="168">
        <f>ROUND(F72*(N72),2)</f>
        <v>158.69999999999999</v>
      </c>
      <c r="K72" s="1">
        <f>ROUND(F72*(O72),2)</f>
        <v>0</v>
      </c>
      <c r="L72" s="1">
        <f>ROUND(F72*(G72),2)</f>
        <v>0</v>
      </c>
      <c r="M72" s="1"/>
      <c r="N72" s="1">
        <v>0.69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335</v>
      </c>
      <c r="C73" s="172" t="s">
        <v>342</v>
      </c>
      <c r="D73" s="168" t="s">
        <v>343</v>
      </c>
      <c r="E73" s="168" t="s">
        <v>164</v>
      </c>
      <c r="F73" s="169">
        <v>230</v>
      </c>
      <c r="G73" s="170"/>
      <c r="H73" s="170"/>
      <c r="I73" s="170">
        <f>ROUND(F73*(G73+H73),2)</f>
        <v>0</v>
      </c>
      <c r="J73" s="168">
        <f>ROUND(F73*(N73),2)</f>
        <v>618.70000000000005</v>
      </c>
      <c r="K73" s="1">
        <f>ROUND(F73*(O73),2)</f>
        <v>0</v>
      </c>
      <c r="L73" s="1">
        <f>ROUND(F73*(G73),2)</f>
        <v>0</v>
      </c>
      <c r="M73" s="1"/>
      <c r="N73" s="1">
        <v>2.69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272</v>
      </c>
      <c r="C74" s="172" t="s">
        <v>344</v>
      </c>
      <c r="D74" s="168" t="s">
        <v>345</v>
      </c>
      <c r="E74" s="168" t="s">
        <v>164</v>
      </c>
      <c r="F74" s="169">
        <v>230</v>
      </c>
      <c r="G74" s="170"/>
      <c r="H74" s="170"/>
      <c r="I74" s="170">
        <f>ROUND(F74*(G74+H74),2)</f>
        <v>0</v>
      </c>
      <c r="J74" s="168">
        <f>ROUND(F74*(N74),2)</f>
        <v>25.3</v>
      </c>
      <c r="K74" s="1">
        <f>ROUND(F74*(O74),2)</f>
        <v>0</v>
      </c>
      <c r="L74" s="1">
        <f>ROUND(F74*(G74),2)</f>
        <v>0</v>
      </c>
      <c r="M74" s="1"/>
      <c r="N74" s="1">
        <v>0.11</v>
      </c>
      <c r="O74" s="1"/>
      <c r="P74" s="160"/>
      <c r="Q74" s="173"/>
      <c r="R74" s="173"/>
      <c r="S74" s="149"/>
      <c r="V74" s="174"/>
      <c r="Z74">
        <v>0</v>
      </c>
    </row>
    <row r="75" spans="1:26" x14ac:dyDescent="0.25">
      <c r="A75" s="149"/>
      <c r="B75" s="149"/>
      <c r="C75" s="149"/>
      <c r="D75" s="149" t="s">
        <v>222</v>
      </c>
      <c r="E75" s="149"/>
      <c r="F75" s="167"/>
      <c r="G75" s="152"/>
      <c r="H75" s="152"/>
      <c r="I75" s="152">
        <f>ROUND((SUM(I69:I74))/1,2)</f>
        <v>0</v>
      </c>
      <c r="J75" s="149"/>
      <c r="K75" s="149"/>
      <c r="L75" s="149">
        <f>ROUND((SUM(L69:L74))/1,2)</f>
        <v>0</v>
      </c>
      <c r="M75" s="149">
        <f>ROUND((SUM(M69:M74))/1,2)</f>
        <v>0</v>
      </c>
      <c r="N75" s="149"/>
      <c r="O75" s="149"/>
      <c r="P75" s="175"/>
      <c r="S75" s="167">
        <f>ROUND((SUM(S69:S74))/1,2)</f>
        <v>0</v>
      </c>
      <c r="V75">
        <f>ROUND((SUM(V69:V74))/1,2)</f>
        <v>0</v>
      </c>
    </row>
    <row r="76" spans="1:26" x14ac:dyDescent="0.25">
      <c r="A76" s="1"/>
      <c r="B76" s="1"/>
      <c r="C76" s="1"/>
      <c r="D76" s="1"/>
      <c r="E76" s="1"/>
      <c r="F76" s="160"/>
      <c r="G76" s="142"/>
      <c r="H76" s="142"/>
      <c r="I76" s="142"/>
      <c r="J76" s="1"/>
      <c r="K76" s="1"/>
      <c r="L76" s="1"/>
      <c r="M76" s="1"/>
      <c r="N76" s="1"/>
      <c r="O76" s="1"/>
      <c r="P76" s="1"/>
      <c r="S76" s="1"/>
    </row>
    <row r="77" spans="1:26" x14ac:dyDescent="0.25">
      <c r="A77" s="149"/>
      <c r="B77" s="149"/>
      <c r="C77" s="149"/>
      <c r="D77" s="2" t="s">
        <v>219</v>
      </c>
      <c r="E77" s="149"/>
      <c r="F77" s="167"/>
      <c r="G77" s="152"/>
      <c r="H77" s="152">
        <f>ROUND((SUM(M9:M76))/2,2)</f>
        <v>0</v>
      </c>
      <c r="I77" s="152">
        <f>ROUND((SUM(I9:I76))/2,2)</f>
        <v>0</v>
      </c>
      <c r="J77" s="149"/>
      <c r="K77" s="149"/>
      <c r="L77" s="149">
        <f>ROUND((SUM(L9:L76))/2,2)</f>
        <v>0</v>
      </c>
      <c r="M77" s="149">
        <f>ROUND((SUM(M9:M76))/2,2)</f>
        <v>0</v>
      </c>
      <c r="N77" s="149"/>
      <c r="O77" s="149"/>
      <c r="P77" s="175"/>
      <c r="S77" s="175">
        <f>ROUND((SUM(S9:S76))/2,2)</f>
        <v>0</v>
      </c>
      <c r="V77">
        <f>ROUND((SUM(V9:V76))/2,2)</f>
        <v>0</v>
      </c>
    </row>
    <row r="78" spans="1:26" x14ac:dyDescent="0.25">
      <c r="A78" s="176"/>
      <c r="B78" s="176"/>
      <c r="C78" s="176"/>
      <c r="D78" s="176" t="s">
        <v>72</v>
      </c>
      <c r="E78" s="176"/>
      <c r="F78" s="177"/>
      <c r="G78" s="178"/>
      <c r="H78" s="178">
        <f>ROUND((SUM(M9:M77))/3,2)</f>
        <v>0</v>
      </c>
      <c r="I78" s="178">
        <f>ROUND((SUM(I9:I77))/3,2)</f>
        <v>0</v>
      </c>
      <c r="J78" s="176"/>
      <c r="K78" s="176">
        <f>ROUND((SUM(K9:K77))/3,2)</f>
        <v>0</v>
      </c>
      <c r="L78" s="176">
        <f>ROUND((SUM(L9:L77))/3,2)</f>
        <v>0</v>
      </c>
      <c r="M78" s="176">
        <f>ROUND((SUM(M9:M77))/3,2)</f>
        <v>0</v>
      </c>
      <c r="N78" s="176"/>
      <c r="O78" s="176"/>
      <c r="P78" s="177"/>
      <c r="Q78" s="179"/>
      <c r="R78" s="179"/>
      <c r="S78" s="177">
        <f>ROUND((SUM(S9:S77))/3,2)</f>
        <v>0</v>
      </c>
      <c r="T78" s="179"/>
      <c r="U78" s="179"/>
      <c r="V78" s="179">
        <f>ROUND((SUM(V9:V77))/3,2)</f>
        <v>0</v>
      </c>
      <c r="Z78">
        <f>(SUM(Z9:Z77))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Stabilizácia svahu a stavebné úpravy plôch pri vodnej nádrži Veľká Domaša R. O. Dobrá / SO 02 ODBERNÉ ELEKTRICKÉ ZARIADENIE A ELEKTRICKÁ PRÍPOJKA  a SO 05 VEREJNÉ OSVETLENIE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16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1"/>
      <c r="B3" s="34" t="s">
        <v>346</v>
      </c>
      <c r="C3" s="35"/>
      <c r="D3" s="36"/>
      <c r="E3" s="36"/>
      <c r="F3" s="36"/>
      <c r="G3" s="16"/>
      <c r="H3" s="16"/>
      <c r="I3" s="37" t="s">
        <v>17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19</v>
      </c>
      <c r="J4" s="30"/>
    </row>
    <row r="5" spans="1:23" ht="18" customHeight="1" thickBot="1" x14ac:dyDescent="0.3">
      <c r="A5" s="11"/>
      <c r="B5" s="38" t="s">
        <v>20</v>
      </c>
      <c r="C5" s="19"/>
      <c r="D5" s="16"/>
      <c r="E5" s="16"/>
      <c r="F5" s="39" t="s">
        <v>21</v>
      </c>
      <c r="G5" s="16"/>
      <c r="H5" s="16"/>
      <c r="I5" s="37" t="s">
        <v>22</v>
      </c>
      <c r="J5" s="40" t="s">
        <v>23</v>
      </c>
    </row>
    <row r="6" spans="1:23" ht="20.100000000000001" customHeight="1" thickTop="1" x14ac:dyDescent="0.25">
      <c r="A6" s="11"/>
      <c r="B6" s="202" t="s">
        <v>24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1"/>
      <c r="B7" s="49" t="s">
        <v>27</v>
      </c>
      <c r="C7" s="42"/>
      <c r="D7" s="17"/>
      <c r="E7" s="17"/>
      <c r="F7" s="17"/>
      <c r="G7" s="50" t="s">
        <v>28</v>
      </c>
      <c r="H7" s="17"/>
      <c r="I7" s="28"/>
      <c r="J7" s="43"/>
    </row>
    <row r="8" spans="1:23" ht="20.100000000000001" customHeight="1" x14ac:dyDescent="0.25">
      <c r="A8" s="11"/>
      <c r="B8" s="205" t="s">
        <v>25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1"/>
      <c r="B9" s="38" t="s">
        <v>27</v>
      </c>
      <c r="C9" s="19"/>
      <c r="D9" s="16"/>
      <c r="E9" s="16"/>
      <c r="F9" s="16"/>
      <c r="G9" s="39" t="s">
        <v>28</v>
      </c>
      <c r="H9" s="16"/>
      <c r="I9" s="27"/>
      <c r="J9" s="30"/>
    </row>
    <row r="10" spans="1:23" ht="20.100000000000001" customHeight="1" x14ac:dyDescent="0.25">
      <c r="A10" s="11"/>
      <c r="B10" s="205" t="s">
        <v>26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1"/>
      <c r="B11" s="38" t="s">
        <v>27</v>
      </c>
      <c r="C11" s="19"/>
      <c r="D11" s="16"/>
      <c r="E11" s="16"/>
      <c r="F11" s="16"/>
      <c r="G11" s="39" t="s">
        <v>28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29</v>
      </c>
      <c r="C15" s="83" t="s">
        <v>6</v>
      </c>
      <c r="D15" s="83" t="s">
        <v>56</v>
      </c>
      <c r="E15" s="84" t="s">
        <v>57</v>
      </c>
      <c r="F15" s="96" t="s">
        <v>58</v>
      </c>
      <c r="G15" s="51" t="s">
        <v>34</v>
      </c>
      <c r="H15" s="54" t="s">
        <v>35</v>
      </c>
      <c r="I15" s="26"/>
      <c r="J15" s="48"/>
    </row>
    <row r="16" spans="1:23" ht="18" customHeight="1" x14ac:dyDescent="0.25">
      <c r="A16" s="11"/>
      <c r="B16" s="85">
        <v>1</v>
      </c>
      <c r="C16" s="86" t="s">
        <v>30</v>
      </c>
      <c r="D16" s="87">
        <f>'Rekap 14066'!B14</f>
        <v>0</v>
      </c>
      <c r="E16" s="88">
        <f>'Rekap 14066'!C14</f>
        <v>0</v>
      </c>
      <c r="F16" s="97">
        <f>'Rekap 14066'!D14</f>
        <v>0</v>
      </c>
      <c r="G16" s="52">
        <v>6</v>
      </c>
      <c r="H16" s="106" t="s">
        <v>36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31</v>
      </c>
      <c r="D17" s="69"/>
      <c r="E17" s="67"/>
      <c r="F17" s="72"/>
      <c r="G17" s="53">
        <v>7</v>
      </c>
      <c r="H17" s="107" t="s">
        <v>37</v>
      </c>
      <c r="I17" s="120"/>
      <c r="J17" s="118">
        <f>'SO 14066'!Z56</f>
        <v>0</v>
      </c>
    </row>
    <row r="18" spans="1:26" ht="18" customHeight="1" x14ac:dyDescent="0.25">
      <c r="A18" s="11"/>
      <c r="B18" s="60">
        <v>3</v>
      </c>
      <c r="C18" s="63" t="s">
        <v>32</v>
      </c>
      <c r="D18" s="70">
        <f>'Rekap 14066'!B19</f>
        <v>0</v>
      </c>
      <c r="E18" s="68">
        <f>'Rekap 14066'!C19</f>
        <v>0</v>
      </c>
      <c r="F18" s="73">
        <f>'Rekap 14066'!D19</f>
        <v>0</v>
      </c>
      <c r="G18" s="53">
        <v>8</v>
      </c>
      <c r="H18" s="107" t="s">
        <v>38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33</v>
      </c>
      <c r="D20" s="71"/>
      <c r="E20" s="91"/>
      <c r="F20" s="98">
        <f>SUM(F16:F19)</f>
        <v>0</v>
      </c>
      <c r="G20" s="53">
        <v>10</v>
      </c>
      <c r="H20" s="107" t="s">
        <v>33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46</v>
      </c>
      <c r="C21" s="61" t="s">
        <v>7</v>
      </c>
      <c r="D21" s="66"/>
      <c r="E21" s="18"/>
      <c r="F21" s="89"/>
      <c r="G21" s="57" t="s">
        <v>52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47</v>
      </c>
      <c r="D22" s="78"/>
      <c r="E22" s="80" t="s">
        <v>50</v>
      </c>
      <c r="F22" s="72">
        <f>((F16*U22*0)+(F17*V22*0)+(F18*W22*0))/100</f>
        <v>0</v>
      </c>
      <c r="G22" s="52">
        <v>16</v>
      </c>
      <c r="H22" s="106" t="s">
        <v>53</v>
      </c>
      <c r="I22" s="121" t="s">
        <v>50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48</v>
      </c>
      <c r="D23" s="58"/>
      <c r="E23" s="80" t="s">
        <v>51</v>
      </c>
      <c r="F23" s="73">
        <f>((F16*U23*0)+(F17*V23*0)+(F18*W23*0))/100</f>
        <v>0</v>
      </c>
      <c r="G23" s="53">
        <v>17</v>
      </c>
      <c r="H23" s="107" t="s">
        <v>54</v>
      </c>
      <c r="I23" s="121" t="s">
        <v>50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49</v>
      </c>
      <c r="D24" s="58"/>
      <c r="E24" s="80" t="s">
        <v>50</v>
      </c>
      <c r="F24" s="73">
        <f>((F16*U24*0)+(F17*V24*0)+(F18*W24*0))/100</f>
        <v>0</v>
      </c>
      <c r="G24" s="53">
        <v>18</v>
      </c>
      <c r="H24" s="107" t="s">
        <v>55</v>
      </c>
      <c r="I24" s="121" t="s">
        <v>51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33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61</v>
      </c>
      <c r="D27" s="127"/>
      <c r="E27" s="93"/>
      <c r="F27" s="29"/>
      <c r="G27" s="100" t="s">
        <v>39</v>
      </c>
      <c r="H27" s="95" t="s">
        <v>40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41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42</v>
      </c>
      <c r="I29" s="114">
        <f>J28-SUM('SO 14066'!K9:'SO 14066'!K55)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43</v>
      </c>
      <c r="I30" s="80">
        <f>SUM('SO 14066'!K9:'SO 14066'!K55)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44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45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59</v>
      </c>
      <c r="E33" s="15"/>
      <c r="F33" s="94"/>
      <c r="G33" s="102">
        <v>26</v>
      </c>
      <c r="H33" s="133" t="s">
        <v>60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24</v>
      </c>
      <c r="B1" s="212"/>
      <c r="C1" s="212"/>
      <c r="D1" s="213"/>
      <c r="E1" s="137" t="s">
        <v>21</v>
      </c>
      <c r="F1" s="136"/>
      <c r="W1">
        <v>30.126000000000001</v>
      </c>
    </row>
    <row r="2" spans="1:26" ht="20.100000000000001" customHeight="1" x14ac:dyDescent="0.25">
      <c r="A2" s="211" t="s">
        <v>25</v>
      </c>
      <c r="B2" s="212"/>
      <c r="C2" s="212"/>
      <c r="D2" s="213"/>
      <c r="E2" s="137" t="s">
        <v>19</v>
      </c>
      <c r="F2" s="136"/>
    </row>
    <row r="3" spans="1:26" ht="20.100000000000001" customHeight="1" x14ac:dyDescent="0.25">
      <c r="A3" s="211" t="s">
        <v>26</v>
      </c>
      <c r="B3" s="212"/>
      <c r="C3" s="212"/>
      <c r="D3" s="213"/>
      <c r="E3" s="137" t="s">
        <v>65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346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66</v>
      </c>
      <c r="B8" s="135"/>
      <c r="C8" s="135"/>
      <c r="D8" s="135"/>
      <c r="E8" s="135"/>
      <c r="F8" s="135"/>
    </row>
    <row r="9" spans="1:26" x14ac:dyDescent="0.25">
      <c r="A9" s="140" t="s">
        <v>62</v>
      </c>
      <c r="B9" s="140" t="s">
        <v>56</v>
      </c>
      <c r="C9" s="140" t="s">
        <v>57</v>
      </c>
      <c r="D9" s="140" t="s">
        <v>33</v>
      </c>
      <c r="E9" s="140" t="s">
        <v>63</v>
      </c>
      <c r="F9" s="140" t="s">
        <v>64</v>
      </c>
    </row>
    <row r="10" spans="1:26" x14ac:dyDescent="0.25">
      <c r="A10" s="147" t="s">
        <v>67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68</v>
      </c>
      <c r="B11" s="150">
        <f>'SO 14066'!L15</f>
        <v>0</v>
      </c>
      <c r="C11" s="150">
        <f>'SO 14066'!M15</f>
        <v>0</v>
      </c>
      <c r="D11" s="150">
        <f>'SO 14066'!I15</f>
        <v>0</v>
      </c>
      <c r="E11" s="151">
        <f>'SO 14066'!P15</f>
        <v>0</v>
      </c>
      <c r="F11" s="151">
        <f>'SO 14066'!S15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347</v>
      </c>
      <c r="B12" s="150">
        <f>'SO 14066'!L19</f>
        <v>0</v>
      </c>
      <c r="C12" s="150">
        <f>'SO 14066'!M19</f>
        <v>0</v>
      </c>
      <c r="D12" s="150">
        <f>'SO 14066'!I19</f>
        <v>0</v>
      </c>
      <c r="E12" s="151">
        <f>'SO 14066'!P19</f>
        <v>2.19</v>
      </c>
      <c r="F12" s="151">
        <f>'SO 14066'!S19</f>
        <v>2.27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348</v>
      </c>
      <c r="B13" s="150">
        <f>'SO 14066'!L32</f>
        <v>0</v>
      </c>
      <c r="C13" s="150">
        <f>'SO 14066'!M32</f>
        <v>0</v>
      </c>
      <c r="D13" s="150">
        <f>'SO 14066'!I32</f>
        <v>0</v>
      </c>
      <c r="E13" s="151">
        <f>'SO 14066'!P32</f>
        <v>0</v>
      </c>
      <c r="F13" s="151">
        <f>'SO 14066'!S32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2" t="s">
        <v>67</v>
      </c>
      <c r="B14" s="152">
        <f>'SO 14066'!L34</f>
        <v>0</v>
      </c>
      <c r="C14" s="152">
        <f>'SO 14066'!M34</f>
        <v>0</v>
      </c>
      <c r="D14" s="152">
        <f>'SO 14066'!I34</f>
        <v>0</v>
      </c>
      <c r="E14" s="153">
        <f>'SO 14066'!P34</f>
        <v>2.19</v>
      </c>
      <c r="F14" s="153">
        <f>'SO 14066'!S34</f>
        <v>2.27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"/>
      <c r="B15" s="142"/>
      <c r="C15" s="142"/>
      <c r="D15" s="142"/>
      <c r="E15" s="141"/>
      <c r="F15" s="141"/>
    </row>
    <row r="16" spans="1:26" x14ac:dyDescent="0.25">
      <c r="A16" s="2" t="s">
        <v>219</v>
      </c>
      <c r="B16" s="152"/>
      <c r="C16" s="150"/>
      <c r="D16" s="150"/>
      <c r="E16" s="151"/>
      <c r="F16" s="151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49" t="s">
        <v>220</v>
      </c>
      <c r="B17" s="150">
        <f>'SO 14066'!L44</f>
        <v>0</v>
      </c>
      <c r="C17" s="150">
        <f>'SO 14066'!M44</f>
        <v>0</v>
      </c>
      <c r="D17" s="150">
        <f>'SO 14066'!I44</f>
        <v>0</v>
      </c>
      <c r="E17" s="151">
        <f>'SO 14066'!P44</f>
        <v>0</v>
      </c>
      <c r="F17" s="151">
        <f>'SO 14066'!S44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222</v>
      </c>
      <c r="B18" s="150">
        <f>'SO 14066'!L53</f>
        <v>0</v>
      </c>
      <c r="C18" s="150">
        <f>'SO 14066'!M53</f>
        <v>0</v>
      </c>
      <c r="D18" s="150">
        <f>'SO 14066'!I53</f>
        <v>0</v>
      </c>
      <c r="E18" s="151">
        <f>'SO 14066'!P53</f>
        <v>0</v>
      </c>
      <c r="F18" s="151">
        <f>'SO 14066'!S53</f>
        <v>0.71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2" t="s">
        <v>219</v>
      </c>
      <c r="B19" s="152">
        <f>'SO 14066'!L55</f>
        <v>0</v>
      </c>
      <c r="C19" s="152">
        <f>'SO 14066'!M55</f>
        <v>0</v>
      </c>
      <c r="D19" s="152">
        <f>'SO 14066'!I55</f>
        <v>0</v>
      </c>
      <c r="E19" s="153">
        <f>'SO 14066'!S55</f>
        <v>0.71</v>
      </c>
      <c r="F19" s="153">
        <f>'SO 14066'!V55</f>
        <v>0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2" t="s">
        <v>72</v>
      </c>
      <c r="B21" s="152">
        <f>'SO 14066'!L56</f>
        <v>0</v>
      </c>
      <c r="C21" s="152">
        <f>'SO 14066'!M56</f>
        <v>0</v>
      </c>
      <c r="D21" s="152">
        <f>'SO 14066'!I56</f>
        <v>0</v>
      </c>
      <c r="E21" s="153">
        <f>'SO 14066'!S56</f>
        <v>2.98</v>
      </c>
      <c r="F21" s="153">
        <f>'SO 14066'!V56</f>
        <v>0</v>
      </c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workbookViewId="0">
      <pane ySplit="8" topLeftCell="A9" activePane="bottomLeft" state="frozen"/>
      <selection pane="bottomLeft" activeCell="G52" sqref="G11:G52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4" t="s">
        <v>24</v>
      </c>
      <c r="C1" s="215"/>
      <c r="D1" s="215"/>
      <c r="E1" s="215"/>
      <c r="F1" s="215"/>
      <c r="G1" s="215"/>
      <c r="H1" s="216"/>
      <c r="I1" s="159" t="s">
        <v>21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4" t="s">
        <v>25</v>
      </c>
      <c r="C2" s="215"/>
      <c r="D2" s="215"/>
      <c r="E2" s="215"/>
      <c r="F2" s="215"/>
      <c r="G2" s="215"/>
      <c r="H2" s="216"/>
      <c r="I2" s="159" t="s">
        <v>19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4" t="s">
        <v>26</v>
      </c>
      <c r="C3" s="215"/>
      <c r="D3" s="215"/>
      <c r="E3" s="215"/>
      <c r="F3" s="215"/>
      <c r="G3" s="215"/>
      <c r="H3" s="216"/>
      <c r="I3" s="159" t="s">
        <v>65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84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346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73</v>
      </c>
      <c r="B8" s="161" t="s">
        <v>74</v>
      </c>
      <c r="C8" s="161" t="s">
        <v>75</v>
      </c>
      <c r="D8" s="161" t="s">
        <v>76</v>
      </c>
      <c r="E8" s="161" t="s">
        <v>77</v>
      </c>
      <c r="F8" s="161" t="s">
        <v>78</v>
      </c>
      <c r="G8" s="161" t="s">
        <v>79</v>
      </c>
      <c r="H8" s="161" t="s">
        <v>57</v>
      </c>
      <c r="I8" s="161" t="s">
        <v>80</v>
      </c>
      <c r="J8" s="161"/>
      <c r="K8" s="161"/>
      <c r="L8" s="161"/>
      <c r="M8" s="161"/>
      <c r="N8" s="161"/>
      <c r="O8" s="161"/>
      <c r="P8" s="161" t="s">
        <v>81</v>
      </c>
      <c r="Q8" s="155"/>
      <c r="R8" s="155"/>
      <c r="S8" s="161" t="s">
        <v>82</v>
      </c>
      <c r="T8" s="157"/>
      <c r="U8" s="157"/>
      <c r="V8" s="163" t="s">
        <v>83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67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68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85</v>
      </c>
      <c r="C11" s="172" t="s">
        <v>349</v>
      </c>
      <c r="D11" s="168" t="s">
        <v>350</v>
      </c>
      <c r="E11" s="168" t="s">
        <v>88</v>
      </c>
      <c r="F11" s="169">
        <v>1</v>
      </c>
      <c r="G11" s="170"/>
      <c r="H11" s="170"/>
      <c r="I11" s="170">
        <f>ROUND(F11*(G11+H11),2)</f>
        <v>0</v>
      </c>
      <c r="J11" s="168">
        <f>ROUND(F11*(N11),2)</f>
        <v>38.840000000000003</v>
      </c>
      <c r="K11" s="1">
        <f>ROUND(F11*(O11),2)</f>
        <v>0</v>
      </c>
      <c r="L11" s="1">
        <f>ROUND(F11*(G11),2)</f>
        <v>0</v>
      </c>
      <c r="M11" s="1"/>
      <c r="N11" s="1">
        <v>38.840000000000003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85</v>
      </c>
      <c r="C12" s="172" t="s">
        <v>351</v>
      </c>
      <c r="D12" s="168" t="s">
        <v>352</v>
      </c>
      <c r="E12" s="168" t="s">
        <v>88</v>
      </c>
      <c r="F12" s="169">
        <v>0.5</v>
      </c>
      <c r="G12" s="170"/>
      <c r="H12" s="170"/>
      <c r="I12" s="170">
        <f>ROUND(F12*(G12+H12),2)</f>
        <v>0</v>
      </c>
      <c r="J12" s="168">
        <f>ROUND(F12*(N12),2)</f>
        <v>2.66</v>
      </c>
      <c r="K12" s="1">
        <f>ROUND(F12*(O12),2)</f>
        <v>0</v>
      </c>
      <c r="L12" s="1">
        <f>ROUND(F12*(G12),2)</f>
        <v>0</v>
      </c>
      <c r="M12" s="1"/>
      <c r="N12" s="1">
        <v>5.31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85</v>
      </c>
      <c r="C13" s="172" t="s">
        <v>353</v>
      </c>
      <c r="D13" s="168" t="s">
        <v>354</v>
      </c>
      <c r="E13" s="168" t="s">
        <v>88</v>
      </c>
      <c r="F13" s="169">
        <v>1</v>
      </c>
      <c r="G13" s="170"/>
      <c r="H13" s="170"/>
      <c r="I13" s="170">
        <f>ROUND(F13*(G13+H13),2)</f>
        <v>0</v>
      </c>
      <c r="J13" s="168">
        <f>ROUND(F13*(N13),2)</f>
        <v>1.89</v>
      </c>
      <c r="K13" s="1">
        <f>ROUND(F13*(O13),2)</f>
        <v>0</v>
      </c>
      <c r="L13" s="1">
        <f>ROUND(F13*(G13),2)</f>
        <v>0</v>
      </c>
      <c r="M13" s="1"/>
      <c r="N13" s="1">
        <v>1.8900000000000001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85</v>
      </c>
      <c r="C14" s="172" t="s">
        <v>355</v>
      </c>
      <c r="D14" s="168" t="s">
        <v>356</v>
      </c>
      <c r="E14" s="168" t="s">
        <v>88</v>
      </c>
      <c r="F14" s="169">
        <v>1</v>
      </c>
      <c r="G14" s="170"/>
      <c r="H14" s="170"/>
      <c r="I14" s="170">
        <f>ROUND(F14*(G14+H14),2)</f>
        <v>0</v>
      </c>
      <c r="J14" s="168">
        <f>ROUND(F14*(N14),2)</f>
        <v>2.2000000000000002</v>
      </c>
      <c r="K14" s="1">
        <f>ROUND(F14*(O14),2)</f>
        <v>0</v>
      </c>
      <c r="L14" s="1">
        <f>ROUND(F14*(G14),2)</f>
        <v>0</v>
      </c>
      <c r="M14" s="1"/>
      <c r="N14" s="1">
        <v>2.2000000000000002</v>
      </c>
      <c r="O14" s="1"/>
      <c r="P14" s="160"/>
      <c r="Q14" s="173"/>
      <c r="R14" s="173"/>
      <c r="S14" s="149"/>
      <c r="V14" s="174"/>
      <c r="Z14">
        <v>0</v>
      </c>
    </row>
    <row r="15" spans="1:26" x14ac:dyDescent="0.25">
      <c r="A15" s="149"/>
      <c r="B15" s="149"/>
      <c r="C15" s="149"/>
      <c r="D15" s="149" t="s">
        <v>68</v>
      </c>
      <c r="E15" s="149"/>
      <c r="F15" s="167"/>
      <c r="G15" s="152"/>
      <c r="H15" s="152">
        <f>ROUND((SUM(M10:M14))/1,2)</f>
        <v>0</v>
      </c>
      <c r="I15" s="152">
        <f>ROUND((SUM(I10:I14))/1,2)</f>
        <v>0</v>
      </c>
      <c r="J15" s="149"/>
      <c r="K15" s="149"/>
      <c r="L15" s="149">
        <f>ROUND((SUM(L10:L14))/1,2)</f>
        <v>0</v>
      </c>
      <c r="M15" s="149">
        <f>ROUND((SUM(M10:M14))/1,2)</f>
        <v>0</v>
      </c>
      <c r="N15" s="149"/>
      <c r="O15" s="149"/>
      <c r="P15" s="175">
        <f>ROUND((SUM(P10:P14))/1,2)</f>
        <v>0</v>
      </c>
      <c r="Q15" s="146"/>
      <c r="R15" s="146"/>
      <c r="S15" s="175">
        <f>ROUND((SUM(S10:S14))/1,2)</f>
        <v>0</v>
      </c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"/>
      <c r="C16" s="1"/>
      <c r="D16" s="1"/>
      <c r="E16" s="1"/>
      <c r="F16" s="160"/>
      <c r="G16" s="142"/>
      <c r="H16" s="142"/>
      <c r="I16" s="142"/>
      <c r="J16" s="1"/>
      <c r="K16" s="1"/>
      <c r="L16" s="1"/>
      <c r="M16" s="1"/>
      <c r="N16" s="1"/>
      <c r="O16" s="1"/>
      <c r="P16" s="1"/>
      <c r="S16" s="1"/>
    </row>
    <row r="17" spans="1:26" x14ac:dyDescent="0.25">
      <c r="A17" s="149"/>
      <c r="B17" s="149"/>
      <c r="C17" s="149"/>
      <c r="D17" s="149" t="s">
        <v>347</v>
      </c>
      <c r="E17" s="149"/>
      <c r="F17" s="167"/>
      <c r="G17" s="150"/>
      <c r="H17" s="150"/>
      <c r="I17" s="150"/>
      <c r="J17" s="149"/>
      <c r="K17" s="149"/>
      <c r="L17" s="149"/>
      <c r="M17" s="149"/>
      <c r="N17" s="149"/>
      <c r="O17" s="149"/>
      <c r="P17" s="149"/>
      <c r="Q17" s="146"/>
      <c r="R17" s="146"/>
      <c r="S17" s="149"/>
      <c r="T17" s="146"/>
      <c r="U17" s="146"/>
      <c r="V17" s="146"/>
      <c r="W17" s="146"/>
      <c r="X17" s="146"/>
      <c r="Y17" s="146"/>
      <c r="Z17" s="146"/>
    </row>
    <row r="18" spans="1:26" ht="24.95" customHeight="1" x14ac:dyDescent="0.25">
      <c r="A18" s="171"/>
      <c r="B18" s="168" t="s">
        <v>357</v>
      </c>
      <c r="C18" s="172" t="s">
        <v>358</v>
      </c>
      <c r="D18" s="168" t="s">
        <v>359</v>
      </c>
      <c r="E18" s="168" t="s">
        <v>88</v>
      </c>
      <c r="F18" s="169">
        <v>1.0349999999999999</v>
      </c>
      <c r="G18" s="170"/>
      <c r="H18" s="170"/>
      <c r="I18" s="170">
        <f>ROUND(F18*(G18+H18),2)</f>
        <v>0</v>
      </c>
      <c r="J18" s="168">
        <f>ROUND(F18*(N18),2)</f>
        <v>87.7</v>
      </c>
      <c r="K18" s="1">
        <f>ROUND(F18*(O18),2)</f>
        <v>0</v>
      </c>
      <c r="L18" s="1">
        <f>ROUND(F18*(G18),2)</f>
        <v>0</v>
      </c>
      <c r="M18" s="1"/>
      <c r="N18" s="1">
        <v>84.73</v>
      </c>
      <c r="O18" s="1"/>
      <c r="P18" s="167">
        <v>2.19306</v>
      </c>
      <c r="Q18" s="173"/>
      <c r="R18" s="173">
        <v>2.19306</v>
      </c>
      <c r="S18" s="149">
        <f>ROUND(F18*(R18),3)</f>
        <v>2.27</v>
      </c>
      <c r="V18" s="174"/>
      <c r="Z18">
        <v>0</v>
      </c>
    </row>
    <row r="19" spans="1:26" x14ac:dyDescent="0.25">
      <c r="A19" s="149"/>
      <c r="B19" s="149"/>
      <c r="C19" s="149"/>
      <c r="D19" s="149" t="s">
        <v>347</v>
      </c>
      <c r="E19" s="149"/>
      <c r="F19" s="167"/>
      <c r="G19" s="152"/>
      <c r="H19" s="152">
        <f>ROUND((SUM(M17:M18))/1,2)</f>
        <v>0</v>
      </c>
      <c r="I19" s="152">
        <f>ROUND((SUM(I17:I18))/1,2)</f>
        <v>0</v>
      </c>
      <c r="J19" s="149"/>
      <c r="K19" s="149"/>
      <c r="L19" s="149">
        <f>ROUND((SUM(L17:L18))/1,2)</f>
        <v>0</v>
      </c>
      <c r="M19" s="149">
        <f>ROUND((SUM(M17:M18))/1,2)</f>
        <v>0</v>
      </c>
      <c r="N19" s="149"/>
      <c r="O19" s="149"/>
      <c r="P19" s="175">
        <f>ROUND((SUM(P17:P18))/1,2)</f>
        <v>2.19</v>
      </c>
      <c r="Q19" s="146"/>
      <c r="R19" s="146"/>
      <c r="S19" s="175">
        <f>ROUND((SUM(S17:S18))/1,2)</f>
        <v>2.27</v>
      </c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"/>
      <c r="C20" s="1"/>
      <c r="D20" s="1"/>
      <c r="E20" s="1"/>
      <c r="F20" s="160"/>
      <c r="G20" s="142"/>
      <c r="H20" s="142"/>
      <c r="I20" s="142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49"/>
      <c r="B21" s="149"/>
      <c r="C21" s="149"/>
      <c r="D21" s="149" t="s">
        <v>348</v>
      </c>
      <c r="E21" s="149"/>
      <c r="F21" s="167"/>
      <c r="G21" s="150"/>
      <c r="H21" s="150"/>
      <c r="I21" s="150"/>
      <c r="J21" s="149"/>
      <c r="K21" s="149"/>
      <c r="L21" s="149"/>
      <c r="M21" s="149"/>
      <c r="N21" s="149"/>
      <c r="O21" s="149"/>
      <c r="P21" s="149"/>
      <c r="Q21" s="146"/>
      <c r="R21" s="146"/>
      <c r="S21" s="149"/>
      <c r="T21" s="146"/>
      <c r="U21" s="146"/>
      <c r="V21" s="146"/>
      <c r="W21" s="146"/>
      <c r="X21" s="146"/>
      <c r="Y21" s="146"/>
      <c r="Z21" s="146"/>
    </row>
    <row r="22" spans="1:26" ht="24.95" customHeight="1" x14ac:dyDescent="0.25">
      <c r="A22" s="171"/>
      <c r="B22" s="168" t="s">
        <v>360</v>
      </c>
      <c r="C22" s="172" t="s">
        <v>361</v>
      </c>
      <c r="D22" s="168" t="s">
        <v>362</v>
      </c>
      <c r="E22" s="168" t="s">
        <v>363</v>
      </c>
      <c r="F22" s="169">
        <v>1</v>
      </c>
      <c r="G22" s="170"/>
      <c r="H22" s="170"/>
      <c r="I22" s="170">
        <f t="shared" ref="I22:I31" si="0">ROUND(F22*(G22+H22),2)</f>
        <v>0</v>
      </c>
      <c r="J22" s="168">
        <f t="shared" ref="J22:J31" si="1">ROUND(F22*(N22),2)</f>
        <v>720</v>
      </c>
      <c r="K22" s="1">
        <f t="shared" ref="K22:K31" si="2">ROUND(F22*(O22),2)</f>
        <v>0</v>
      </c>
      <c r="L22" s="1">
        <f>ROUND(F22*(G22),2)</f>
        <v>0</v>
      </c>
      <c r="M22" s="1"/>
      <c r="N22" s="1">
        <v>720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360</v>
      </c>
      <c r="C23" s="172" t="s">
        <v>364</v>
      </c>
      <c r="D23" s="168" t="s">
        <v>365</v>
      </c>
      <c r="E23" s="168" t="s">
        <v>366</v>
      </c>
      <c r="F23" s="169">
        <v>1</v>
      </c>
      <c r="G23" s="170"/>
      <c r="H23" s="170"/>
      <c r="I23" s="170">
        <f t="shared" si="0"/>
        <v>0</v>
      </c>
      <c r="J23" s="168">
        <f t="shared" si="1"/>
        <v>68</v>
      </c>
      <c r="K23" s="1">
        <f t="shared" si="2"/>
        <v>0</v>
      </c>
      <c r="L23" s="1">
        <f>ROUND(F23*(G23),2)</f>
        <v>0</v>
      </c>
      <c r="M23" s="1"/>
      <c r="N23" s="1">
        <v>68</v>
      </c>
      <c r="O23" s="1"/>
      <c r="P23" s="160"/>
      <c r="Q23" s="173"/>
      <c r="R23" s="173"/>
      <c r="S23" s="149"/>
      <c r="V23" s="174"/>
      <c r="Z23">
        <v>0</v>
      </c>
    </row>
    <row r="24" spans="1:26" ht="35.1" customHeight="1" x14ac:dyDescent="0.25">
      <c r="A24" s="171"/>
      <c r="B24" s="168" t="s">
        <v>367</v>
      </c>
      <c r="C24" s="172" t="s">
        <v>368</v>
      </c>
      <c r="D24" s="168" t="s">
        <v>369</v>
      </c>
      <c r="E24" s="168" t="s">
        <v>370</v>
      </c>
      <c r="F24" s="169">
        <v>1</v>
      </c>
      <c r="G24" s="170"/>
      <c r="H24" s="170"/>
      <c r="I24" s="170">
        <f t="shared" si="0"/>
        <v>0</v>
      </c>
      <c r="J24" s="168">
        <f t="shared" si="1"/>
        <v>850</v>
      </c>
      <c r="K24" s="1">
        <f t="shared" si="2"/>
        <v>0</v>
      </c>
      <c r="L24" s="1"/>
      <c r="M24" s="1">
        <f t="shared" ref="M24:M31" si="3">ROUND(F24*(G24),2)</f>
        <v>0</v>
      </c>
      <c r="N24" s="1">
        <v>850</v>
      </c>
      <c r="O24" s="1"/>
      <c r="P24" s="160"/>
      <c r="Q24" s="173"/>
      <c r="R24" s="173"/>
      <c r="S24" s="149"/>
      <c r="V24" s="174"/>
      <c r="Z24">
        <v>0</v>
      </c>
    </row>
    <row r="25" spans="1:26" ht="24.95" customHeight="1" x14ac:dyDescent="0.25">
      <c r="A25" s="171"/>
      <c r="B25" s="168" t="s">
        <v>367</v>
      </c>
      <c r="C25" s="172" t="s">
        <v>371</v>
      </c>
      <c r="D25" s="168" t="s">
        <v>372</v>
      </c>
      <c r="E25" s="168" t="s">
        <v>370</v>
      </c>
      <c r="F25" s="169">
        <v>1</v>
      </c>
      <c r="G25" s="170"/>
      <c r="H25" s="170"/>
      <c r="I25" s="170">
        <f t="shared" si="0"/>
        <v>0</v>
      </c>
      <c r="J25" s="168">
        <f t="shared" si="1"/>
        <v>330</v>
      </c>
      <c r="K25" s="1">
        <f t="shared" si="2"/>
        <v>0</v>
      </c>
      <c r="L25" s="1"/>
      <c r="M25" s="1">
        <f t="shared" si="3"/>
        <v>0</v>
      </c>
      <c r="N25" s="1">
        <v>330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367</v>
      </c>
      <c r="C26" s="172" t="s">
        <v>373</v>
      </c>
      <c r="D26" s="168" t="s">
        <v>374</v>
      </c>
      <c r="E26" s="168" t="s">
        <v>164</v>
      </c>
      <c r="F26" s="169">
        <v>7.5</v>
      </c>
      <c r="G26" s="170"/>
      <c r="H26" s="170"/>
      <c r="I26" s="170">
        <f t="shared" si="0"/>
        <v>0</v>
      </c>
      <c r="J26" s="168">
        <f t="shared" si="1"/>
        <v>62.25</v>
      </c>
      <c r="K26" s="1">
        <f t="shared" si="2"/>
        <v>0</v>
      </c>
      <c r="L26" s="1"/>
      <c r="M26" s="1">
        <f t="shared" si="3"/>
        <v>0</v>
      </c>
      <c r="N26" s="1">
        <v>8.3000000000000007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168" t="s">
        <v>367</v>
      </c>
      <c r="C27" s="172" t="s">
        <v>375</v>
      </c>
      <c r="D27" s="168" t="s">
        <v>376</v>
      </c>
      <c r="E27" s="168" t="s">
        <v>164</v>
      </c>
      <c r="F27" s="169">
        <v>4</v>
      </c>
      <c r="G27" s="170"/>
      <c r="H27" s="170"/>
      <c r="I27" s="170">
        <f t="shared" si="0"/>
        <v>0</v>
      </c>
      <c r="J27" s="168">
        <f t="shared" si="1"/>
        <v>44</v>
      </c>
      <c r="K27" s="1">
        <f t="shared" si="2"/>
        <v>0</v>
      </c>
      <c r="L27" s="1"/>
      <c r="M27" s="1">
        <f t="shared" si="3"/>
        <v>0</v>
      </c>
      <c r="N27" s="1">
        <v>11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367</v>
      </c>
      <c r="C28" s="172" t="s">
        <v>377</v>
      </c>
      <c r="D28" s="168" t="s">
        <v>378</v>
      </c>
      <c r="E28" s="168" t="s">
        <v>366</v>
      </c>
      <c r="F28" s="169">
        <v>1</v>
      </c>
      <c r="G28" s="170"/>
      <c r="H28" s="170"/>
      <c r="I28" s="170">
        <f t="shared" si="0"/>
        <v>0</v>
      </c>
      <c r="J28" s="168">
        <f t="shared" si="1"/>
        <v>46</v>
      </c>
      <c r="K28" s="1">
        <f t="shared" si="2"/>
        <v>0</v>
      </c>
      <c r="L28" s="1"/>
      <c r="M28" s="1">
        <f t="shared" si="3"/>
        <v>0</v>
      </c>
      <c r="N28" s="1">
        <v>46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367</v>
      </c>
      <c r="C29" s="172" t="s">
        <v>379</v>
      </c>
      <c r="D29" s="168" t="s">
        <v>380</v>
      </c>
      <c r="E29" s="168" t="s">
        <v>366</v>
      </c>
      <c r="F29" s="169">
        <v>1</v>
      </c>
      <c r="G29" s="170"/>
      <c r="H29" s="170"/>
      <c r="I29" s="170">
        <f t="shared" si="0"/>
        <v>0</v>
      </c>
      <c r="J29" s="168">
        <f t="shared" si="1"/>
        <v>91</v>
      </c>
      <c r="K29" s="1">
        <f t="shared" si="2"/>
        <v>0</v>
      </c>
      <c r="L29" s="1"/>
      <c r="M29" s="1">
        <f t="shared" si="3"/>
        <v>0</v>
      </c>
      <c r="N29" s="1">
        <v>91</v>
      </c>
      <c r="O29" s="1"/>
      <c r="P29" s="160"/>
      <c r="Q29" s="173"/>
      <c r="R29" s="173"/>
      <c r="S29" s="149"/>
      <c r="V29" s="174"/>
      <c r="Z29">
        <v>0</v>
      </c>
    </row>
    <row r="30" spans="1:26" ht="24.95" customHeight="1" x14ac:dyDescent="0.25">
      <c r="A30" s="171"/>
      <c r="B30" s="168" t="s">
        <v>367</v>
      </c>
      <c r="C30" s="172" t="s">
        <v>381</v>
      </c>
      <c r="D30" s="168" t="s">
        <v>382</v>
      </c>
      <c r="E30" s="168" t="s">
        <v>366</v>
      </c>
      <c r="F30" s="169">
        <v>1</v>
      </c>
      <c r="G30" s="170"/>
      <c r="H30" s="170"/>
      <c r="I30" s="170">
        <f t="shared" si="0"/>
        <v>0</v>
      </c>
      <c r="J30" s="168">
        <f t="shared" si="1"/>
        <v>750</v>
      </c>
      <c r="K30" s="1">
        <f t="shared" si="2"/>
        <v>0</v>
      </c>
      <c r="L30" s="1"/>
      <c r="M30" s="1">
        <f t="shared" si="3"/>
        <v>0</v>
      </c>
      <c r="N30" s="1">
        <v>750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367</v>
      </c>
      <c r="C31" s="172" t="s">
        <v>383</v>
      </c>
      <c r="D31" s="168" t="s">
        <v>384</v>
      </c>
      <c r="E31" s="168" t="s">
        <v>366</v>
      </c>
      <c r="F31" s="169">
        <v>1</v>
      </c>
      <c r="G31" s="170"/>
      <c r="H31" s="170"/>
      <c r="I31" s="170">
        <f t="shared" si="0"/>
        <v>0</v>
      </c>
      <c r="J31" s="168">
        <f t="shared" si="1"/>
        <v>98</v>
      </c>
      <c r="K31" s="1">
        <f t="shared" si="2"/>
        <v>0</v>
      </c>
      <c r="L31" s="1"/>
      <c r="M31" s="1">
        <f t="shared" si="3"/>
        <v>0</v>
      </c>
      <c r="N31" s="1">
        <v>98</v>
      </c>
      <c r="O31" s="1"/>
      <c r="P31" s="160"/>
      <c r="Q31" s="173"/>
      <c r="R31" s="173"/>
      <c r="S31" s="149"/>
      <c r="V31" s="174"/>
      <c r="Z31">
        <v>0</v>
      </c>
    </row>
    <row r="32" spans="1:26" x14ac:dyDescent="0.25">
      <c r="A32" s="149"/>
      <c r="B32" s="149"/>
      <c r="C32" s="149"/>
      <c r="D32" s="149" t="s">
        <v>348</v>
      </c>
      <c r="E32" s="149"/>
      <c r="F32" s="167"/>
      <c r="G32" s="152"/>
      <c r="H32" s="152">
        <f>ROUND((SUM(M21:M31))/1,2)</f>
        <v>0</v>
      </c>
      <c r="I32" s="152">
        <f>ROUND((SUM(I21:I31))/1,2)</f>
        <v>0</v>
      </c>
      <c r="J32" s="149"/>
      <c r="K32" s="149"/>
      <c r="L32" s="149">
        <f>ROUND((SUM(L21:L31))/1,2)</f>
        <v>0</v>
      </c>
      <c r="M32" s="149">
        <f>ROUND((SUM(M21:M31))/1,2)</f>
        <v>0</v>
      </c>
      <c r="N32" s="149"/>
      <c r="O32" s="149"/>
      <c r="P32" s="175">
        <f>ROUND((SUM(P21:P31))/1,2)</f>
        <v>0</v>
      </c>
      <c r="Q32" s="146"/>
      <c r="R32" s="146"/>
      <c r="S32" s="175">
        <f>ROUND((SUM(S21:S31))/1,2)</f>
        <v>0</v>
      </c>
      <c r="T32" s="146"/>
      <c r="U32" s="146"/>
      <c r="V32" s="146"/>
      <c r="W32" s="146"/>
      <c r="X32" s="146"/>
      <c r="Y32" s="146"/>
      <c r="Z32" s="146"/>
    </row>
    <row r="33" spans="1:26" x14ac:dyDescent="0.25">
      <c r="A33" s="1"/>
      <c r="B33" s="1"/>
      <c r="C33" s="1"/>
      <c r="D33" s="1"/>
      <c r="E33" s="1"/>
      <c r="F33" s="160"/>
      <c r="G33" s="142"/>
      <c r="H33" s="142"/>
      <c r="I33" s="142"/>
      <c r="J33" s="1"/>
      <c r="K33" s="1"/>
      <c r="L33" s="1"/>
      <c r="M33" s="1"/>
      <c r="N33" s="1"/>
      <c r="O33" s="1"/>
      <c r="P33" s="1"/>
      <c r="S33" s="1"/>
    </row>
    <row r="34" spans="1:26" x14ac:dyDescent="0.25">
      <c r="A34" s="149"/>
      <c r="B34" s="149"/>
      <c r="C34" s="149"/>
      <c r="D34" s="2" t="s">
        <v>67</v>
      </c>
      <c r="E34" s="149"/>
      <c r="F34" s="167"/>
      <c r="G34" s="152"/>
      <c r="H34" s="152">
        <f>ROUND((SUM(M9:M33))/2,2)</f>
        <v>0</v>
      </c>
      <c r="I34" s="152">
        <f>ROUND((SUM(I9:I33))/2,2)</f>
        <v>0</v>
      </c>
      <c r="J34" s="150"/>
      <c r="K34" s="149"/>
      <c r="L34" s="150">
        <f>ROUND((SUM(L9:L33))/2,2)</f>
        <v>0</v>
      </c>
      <c r="M34" s="150">
        <f>ROUND((SUM(M9:M33))/2,2)</f>
        <v>0</v>
      </c>
      <c r="N34" s="149"/>
      <c r="O34" s="149"/>
      <c r="P34" s="175">
        <f>ROUND((SUM(P9:P33))/2,2)</f>
        <v>2.19</v>
      </c>
      <c r="S34" s="175">
        <f>ROUND((SUM(S9:S33))/2,2)</f>
        <v>2.27</v>
      </c>
    </row>
    <row r="35" spans="1:26" x14ac:dyDescent="0.25">
      <c r="A35" s="1"/>
      <c r="B35" s="1"/>
      <c r="C35" s="1"/>
      <c r="D35" s="1"/>
      <c r="E35" s="1"/>
      <c r="F35" s="160"/>
      <c r="G35" s="142"/>
      <c r="H35" s="142"/>
      <c r="I35" s="142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49"/>
      <c r="B36" s="149"/>
      <c r="C36" s="149"/>
      <c r="D36" s="2" t="s">
        <v>219</v>
      </c>
      <c r="E36" s="149"/>
      <c r="F36" s="167"/>
      <c r="G36" s="150"/>
      <c r="H36" s="150"/>
      <c r="I36" s="150"/>
      <c r="J36" s="149"/>
      <c r="K36" s="149"/>
      <c r="L36" s="149"/>
      <c r="M36" s="149"/>
      <c r="N36" s="149"/>
      <c r="O36" s="149"/>
      <c r="P36" s="149"/>
      <c r="Q36" s="146"/>
      <c r="R36" s="146"/>
      <c r="S36" s="149"/>
      <c r="T36" s="146"/>
      <c r="U36" s="146"/>
      <c r="V36" s="146"/>
      <c r="W36" s="146"/>
      <c r="X36" s="146"/>
      <c r="Y36" s="146"/>
      <c r="Z36" s="146"/>
    </row>
    <row r="37" spans="1:26" x14ac:dyDescent="0.25">
      <c r="A37" s="149"/>
      <c r="B37" s="149"/>
      <c r="C37" s="149"/>
      <c r="D37" s="149" t="s">
        <v>220</v>
      </c>
      <c r="E37" s="149"/>
      <c r="F37" s="167"/>
      <c r="G37" s="150"/>
      <c r="H37" s="150"/>
      <c r="I37" s="150"/>
      <c r="J37" s="149"/>
      <c r="K37" s="149"/>
      <c r="L37" s="149"/>
      <c r="M37" s="149"/>
      <c r="N37" s="149"/>
      <c r="O37" s="149"/>
      <c r="P37" s="149"/>
      <c r="Q37" s="146"/>
      <c r="R37" s="146"/>
      <c r="S37" s="149"/>
      <c r="T37" s="146"/>
      <c r="U37" s="146"/>
      <c r="V37" s="146"/>
      <c r="W37" s="146"/>
      <c r="X37" s="146"/>
      <c r="Y37" s="146"/>
      <c r="Z37" s="146"/>
    </row>
    <row r="38" spans="1:26" ht="24.95" customHeight="1" x14ac:dyDescent="0.25">
      <c r="A38" s="171"/>
      <c r="B38" s="168" t="s">
        <v>223</v>
      </c>
      <c r="C38" s="172" t="s">
        <v>385</v>
      </c>
      <c r="D38" s="168" t="s">
        <v>386</v>
      </c>
      <c r="E38" s="168" t="s">
        <v>164</v>
      </c>
      <c r="F38" s="169">
        <v>30</v>
      </c>
      <c r="G38" s="170"/>
      <c r="H38" s="170"/>
      <c r="I38" s="170">
        <f t="shared" ref="I38:I43" si="4">ROUND(F38*(G38+H38),2)</f>
        <v>0</v>
      </c>
      <c r="J38" s="168">
        <f t="shared" ref="J38:J43" si="5">ROUND(F38*(N38),2)</f>
        <v>18</v>
      </c>
      <c r="K38" s="1">
        <f t="shared" ref="K38:K43" si="6">ROUND(F38*(O38),2)</f>
        <v>0</v>
      </c>
      <c r="L38" s="1">
        <f t="shared" ref="L38:L43" si="7">ROUND(F38*(G38),2)</f>
        <v>0</v>
      </c>
      <c r="M38" s="1"/>
      <c r="N38" s="1">
        <v>0.6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223</v>
      </c>
      <c r="C39" s="172" t="s">
        <v>240</v>
      </c>
      <c r="D39" s="168" t="s">
        <v>387</v>
      </c>
      <c r="E39" s="168" t="s">
        <v>164</v>
      </c>
      <c r="F39" s="169">
        <v>5</v>
      </c>
      <c r="G39" s="170"/>
      <c r="H39" s="170"/>
      <c r="I39" s="170">
        <f t="shared" si="4"/>
        <v>0</v>
      </c>
      <c r="J39" s="168">
        <f t="shared" si="5"/>
        <v>5.25</v>
      </c>
      <c r="K39" s="1">
        <f t="shared" si="6"/>
        <v>0</v>
      </c>
      <c r="L39" s="1">
        <f t="shared" si="7"/>
        <v>0</v>
      </c>
      <c r="M39" s="1"/>
      <c r="N39" s="1">
        <v>1.05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360</v>
      </c>
      <c r="C40" s="172" t="s">
        <v>388</v>
      </c>
      <c r="D40" s="168" t="s">
        <v>389</v>
      </c>
      <c r="E40" s="168" t="s">
        <v>164</v>
      </c>
      <c r="F40" s="169">
        <v>10</v>
      </c>
      <c r="G40" s="170"/>
      <c r="H40" s="170"/>
      <c r="I40" s="170">
        <f t="shared" si="4"/>
        <v>0</v>
      </c>
      <c r="J40" s="168">
        <f t="shared" si="5"/>
        <v>42.5</v>
      </c>
      <c r="K40" s="1">
        <f t="shared" si="6"/>
        <v>0</v>
      </c>
      <c r="L40" s="1">
        <f t="shared" si="7"/>
        <v>0</v>
      </c>
      <c r="M40" s="1"/>
      <c r="N40" s="1">
        <v>4.25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108</v>
      </c>
      <c r="C41" s="172" t="s">
        <v>390</v>
      </c>
      <c r="D41" s="168" t="s">
        <v>391</v>
      </c>
      <c r="E41" s="168" t="s">
        <v>164</v>
      </c>
      <c r="F41" s="169">
        <v>5</v>
      </c>
      <c r="G41" s="170"/>
      <c r="H41" s="170"/>
      <c r="I41" s="170">
        <f t="shared" si="4"/>
        <v>0</v>
      </c>
      <c r="J41" s="168">
        <f t="shared" si="5"/>
        <v>7.3</v>
      </c>
      <c r="K41" s="1">
        <f t="shared" si="6"/>
        <v>0</v>
      </c>
      <c r="L41" s="1">
        <f t="shared" si="7"/>
        <v>0</v>
      </c>
      <c r="M41" s="1"/>
      <c r="N41" s="1">
        <v>1.46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108</v>
      </c>
      <c r="C42" s="172" t="s">
        <v>281</v>
      </c>
      <c r="D42" s="168" t="s">
        <v>282</v>
      </c>
      <c r="E42" s="168" t="s">
        <v>164</v>
      </c>
      <c r="F42" s="169">
        <v>30</v>
      </c>
      <c r="G42" s="170"/>
      <c r="H42" s="170"/>
      <c r="I42" s="170">
        <f t="shared" si="4"/>
        <v>0</v>
      </c>
      <c r="J42" s="168">
        <f t="shared" si="5"/>
        <v>22.2</v>
      </c>
      <c r="K42" s="1">
        <f t="shared" si="6"/>
        <v>0</v>
      </c>
      <c r="L42" s="1">
        <f t="shared" si="7"/>
        <v>0</v>
      </c>
      <c r="M42" s="1"/>
      <c r="N42" s="1">
        <v>0.74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108</v>
      </c>
      <c r="C43" s="172" t="s">
        <v>392</v>
      </c>
      <c r="D43" s="168" t="s">
        <v>393</v>
      </c>
      <c r="E43" s="168" t="s">
        <v>164</v>
      </c>
      <c r="F43" s="169">
        <v>5</v>
      </c>
      <c r="G43" s="170"/>
      <c r="H43" s="170"/>
      <c r="I43" s="170">
        <f t="shared" si="4"/>
        <v>0</v>
      </c>
      <c r="J43" s="168">
        <f t="shared" si="5"/>
        <v>15.15</v>
      </c>
      <c r="K43" s="1">
        <f t="shared" si="6"/>
        <v>0</v>
      </c>
      <c r="L43" s="1">
        <f t="shared" si="7"/>
        <v>0</v>
      </c>
      <c r="M43" s="1"/>
      <c r="N43" s="1">
        <v>3.03</v>
      </c>
      <c r="O43" s="1"/>
      <c r="P43" s="160"/>
      <c r="Q43" s="173"/>
      <c r="R43" s="173"/>
      <c r="S43" s="149"/>
      <c r="V43" s="174"/>
      <c r="Z43">
        <v>0</v>
      </c>
    </row>
    <row r="44" spans="1:26" x14ac:dyDescent="0.25">
      <c r="A44" s="149"/>
      <c r="B44" s="149"/>
      <c r="C44" s="149"/>
      <c r="D44" s="149" t="s">
        <v>220</v>
      </c>
      <c r="E44" s="149"/>
      <c r="F44" s="167"/>
      <c r="G44" s="152"/>
      <c r="H44" s="152">
        <f>ROUND((SUM(M37:M43))/1,2)</f>
        <v>0</v>
      </c>
      <c r="I44" s="152">
        <f>ROUND((SUM(I37:I43))/1,2)</f>
        <v>0</v>
      </c>
      <c r="J44" s="149"/>
      <c r="K44" s="149"/>
      <c r="L44" s="149">
        <f>ROUND((SUM(L37:L43))/1,2)</f>
        <v>0</v>
      </c>
      <c r="M44" s="149">
        <f>ROUND((SUM(M37:M43))/1,2)</f>
        <v>0</v>
      </c>
      <c r="N44" s="149"/>
      <c r="O44" s="149"/>
      <c r="P44" s="175">
        <f>ROUND((SUM(P37:P43))/1,2)</f>
        <v>0</v>
      </c>
      <c r="Q44" s="146"/>
      <c r="R44" s="146"/>
      <c r="S44" s="175">
        <f>ROUND((SUM(S37:S43))/1,2)</f>
        <v>0</v>
      </c>
      <c r="T44" s="146"/>
      <c r="U44" s="146"/>
      <c r="V44" s="146"/>
      <c r="W44" s="146"/>
      <c r="X44" s="146"/>
      <c r="Y44" s="146"/>
      <c r="Z44" s="146"/>
    </row>
    <row r="45" spans="1:26" x14ac:dyDescent="0.25">
      <c r="A45" s="1"/>
      <c r="B45" s="1"/>
      <c r="C45" s="1"/>
      <c r="D45" s="1"/>
      <c r="E45" s="1"/>
      <c r="F45" s="160"/>
      <c r="G45" s="142"/>
      <c r="H45" s="142"/>
      <c r="I45" s="142"/>
      <c r="J45" s="1"/>
      <c r="K45" s="1"/>
      <c r="L45" s="1"/>
      <c r="M45" s="1"/>
      <c r="N45" s="1"/>
      <c r="O45" s="1"/>
      <c r="P45" s="1"/>
      <c r="S45" s="1"/>
    </row>
    <row r="46" spans="1:26" x14ac:dyDescent="0.25">
      <c r="A46" s="149"/>
      <c r="B46" s="149"/>
      <c r="C46" s="149"/>
      <c r="D46" s="149" t="s">
        <v>222</v>
      </c>
      <c r="E46" s="149"/>
      <c r="F46" s="167"/>
      <c r="G46" s="150"/>
      <c r="H46" s="150"/>
      <c r="I46" s="150"/>
      <c r="J46" s="149"/>
      <c r="K46" s="149"/>
      <c r="L46" s="149"/>
      <c r="M46" s="149"/>
      <c r="N46" s="149"/>
      <c r="O46" s="149"/>
      <c r="P46" s="149"/>
      <c r="Q46" s="146"/>
      <c r="R46" s="146"/>
      <c r="S46" s="149"/>
      <c r="T46" s="146"/>
      <c r="U46" s="146"/>
      <c r="V46" s="146"/>
      <c r="W46" s="146"/>
      <c r="X46" s="146"/>
      <c r="Y46" s="146"/>
      <c r="Z46" s="146"/>
    </row>
    <row r="47" spans="1:26" ht="24.95" customHeight="1" x14ac:dyDescent="0.25">
      <c r="A47" s="171"/>
      <c r="B47" s="168" t="s">
        <v>335</v>
      </c>
      <c r="C47" s="172" t="s">
        <v>338</v>
      </c>
      <c r="D47" s="168" t="s">
        <v>339</v>
      </c>
      <c r="E47" s="168" t="s">
        <v>164</v>
      </c>
      <c r="F47" s="169">
        <v>35</v>
      </c>
      <c r="G47" s="170"/>
      <c r="H47" s="170"/>
      <c r="I47" s="170">
        <f t="shared" ref="I47:I52" si="8">ROUND(F47*(G47+H47),2)</f>
        <v>0</v>
      </c>
      <c r="J47" s="168">
        <f t="shared" ref="J47:J52" si="9">ROUND(F47*(N47),2)</f>
        <v>158.19999999999999</v>
      </c>
      <c r="K47" s="1">
        <f t="shared" ref="K47:K52" si="10">ROUND(F47*(O47),2)</f>
        <v>0</v>
      </c>
      <c r="L47" s="1">
        <f>ROUND(F47*(G47),2)</f>
        <v>0</v>
      </c>
      <c r="M47" s="1"/>
      <c r="N47" s="1">
        <v>4.5199999999999996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335</v>
      </c>
      <c r="C48" s="172" t="s">
        <v>394</v>
      </c>
      <c r="D48" s="168" t="s">
        <v>395</v>
      </c>
      <c r="E48" s="168" t="s">
        <v>164</v>
      </c>
      <c r="F48" s="169">
        <v>5</v>
      </c>
      <c r="G48" s="170"/>
      <c r="H48" s="170"/>
      <c r="I48" s="170">
        <f t="shared" si="8"/>
        <v>0</v>
      </c>
      <c r="J48" s="168">
        <f t="shared" si="9"/>
        <v>27.05</v>
      </c>
      <c r="K48" s="1">
        <f t="shared" si="10"/>
        <v>0</v>
      </c>
      <c r="L48" s="1">
        <f>ROUND(F48*(G48),2)</f>
        <v>0</v>
      </c>
      <c r="M48" s="1"/>
      <c r="N48" s="1">
        <v>5.41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335</v>
      </c>
      <c r="C49" s="172" t="s">
        <v>340</v>
      </c>
      <c r="D49" s="168" t="s">
        <v>341</v>
      </c>
      <c r="E49" s="168" t="s">
        <v>164</v>
      </c>
      <c r="F49" s="169">
        <v>35</v>
      </c>
      <c r="G49" s="170"/>
      <c r="H49" s="170"/>
      <c r="I49" s="170">
        <f t="shared" si="8"/>
        <v>0</v>
      </c>
      <c r="J49" s="168">
        <f t="shared" si="9"/>
        <v>15.75</v>
      </c>
      <c r="K49" s="1">
        <f t="shared" si="10"/>
        <v>0</v>
      </c>
      <c r="L49" s="1">
        <f>ROUND(F49*(G49),2)</f>
        <v>0</v>
      </c>
      <c r="M49" s="1"/>
      <c r="N49" s="1">
        <v>0.45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335</v>
      </c>
      <c r="C50" s="172" t="s">
        <v>342</v>
      </c>
      <c r="D50" s="168" t="s">
        <v>343</v>
      </c>
      <c r="E50" s="168" t="s">
        <v>164</v>
      </c>
      <c r="F50" s="169">
        <v>35</v>
      </c>
      <c r="G50" s="170"/>
      <c r="H50" s="170"/>
      <c r="I50" s="170">
        <f t="shared" si="8"/>
        <v>0</v>
      </c>
      <c r="J50" s="168">
        <f t="shared" si="9"/>
        <v>60.55</v>
      </c>
      <c r="K50" s="1">
        <f t="shared" si="10"/>
        <v>0</v>
      </c>
      <c r="L50" s="1">
        <f>ROUND(F50*(G50),2)</f>
        <v>0</v>
      </c>
      <c r="M50" s="1"/>
      <c r="N50" s="1">
        <v>1.73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108</v>
      </c>
      <c r="C51" s="172" t="s">
        <v>344</v>
      </c>
      <c r="D51" s="168" t="s">
        <v>396</v>
      </c>
      <c r="E51" s="168" t="s">
        <v>164</v>
      </c>
      <c r="F51" s="169">
        <v>35</v>
      </c>
      <c r="G51" s="170"/>
      <c r="H51" s="170"/>
      <c r="I51" s="170">
        <f t="shared" si="8"/>
        <v>0</v>
      </c>
      <c r="J51" s="168">
        <f t="shared" si="9"/>
        <v>24.15</v>
      </c>
      <c r="K51" s="1">
        <f t="shared" si="10"/>
        <v>0</v>
      </c>
      <c r="L51" s="1">
        <f>ROUND(F51*(G51),2)</f>
        <v>0</v>
      </c>
      <c r="M51" s="1"/>
      <c r="N51" s="1">
        <v>0.69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397</v>
      </c>
      <c r="C52" s="172" t="s">
        <v>398</v>
      </c>
      <c r="D52" s="168" t="s">
        <v>399</v>
      </c>
      <c r="E52" s="168" t="s">
        <v>111</v>
      </c>
      <c r="F52" s="169">
        <v>0.71399999999999986</v>
      </c>
      <c r="G52" s="170"/>
      <c r="H52" s="170"/>
      <c r="I52" s="170">
        <f t="shared" si="8"/>
        <v>0</v>
      </c>
      <c r="J52" s="168">
        <f t="shared" si="9"/>
        <v>10.16</v>
      </c>
      <c r="K52" s="1">
        <f t="shared" si="10"/>
        <v>0</v>
      </c>
      <c r="L52" s="1"/>
      <c r="M52" s="1">
        <f>ROUND(F52*(G52),2)</f>
        <v>0</v>
      </c>
      <c r="N52" s="1">
        <v>14.23</v>
      </c>
      <c r="O52" s="1"/>
      <c r="P52" s="167">
        <v>1</v>
      </c>
      <c r="Q52" s="173"/>
      <c r="R52" s="173">
        <v>1</v>
      </c>
      <c r="S52" s="149">
        <f>ROUND(F52*(R52),3)</f>
        <v>0.71399999999999997</v>
      </c>
      <c r="V52" s="174"/>
      <c r="Z52">
        <v>0</v>
      </c>
    </row>
    <row r="53" spans="1:26" x14ac:dyDescent="0.25">
      <c r="A53" s="149"/>
      <c r="B53" s="149"/>
      <c r="C53" s="149"/>
      <c r="D53" s="149" t="s">
        <v>222</v>
      </c>
      <c r="E53" s="149"/>
      <c r="F53" s="167"/>
      <c r="G53" s="152"/>
      <c r="H53" s="152"/>
      <c r="I53" s="152">
        <f>ROUND((SUM(I46:I52))/1,2)</f>
        <v>0</v>
      </c>
      <c r="J53" s="149"/>
      <c r="K53" s="149"/>
      <c r="L53" s="149">
        <f>ROUND((SUM(L46:L52))/1,2)</f>
        <v>0</v>
      </c>
      <c r="M53" s="149">
        <f>ROUND((SUM(M46:M52))/1,2)</f>
        <v>0</v>
      </c>
      <c r="N53" s="149"/>
      <c r="O53" s="149"/>
      <c r="P53" s="175"/>
      <c r="S53" s="167">
        <f>ROUND((SUM(S46:S52))/1,2)</f>
        <v>0.71</v>
      </c>
      <c r="V53">
        <f>ROUND((SUM(V46:V52))/1,2)</f>
        <v>0</v>
      </c>
    </row>
    <row r="54" spans="1:26" x14ac:dyDescent="0.25">
      <c r="A54" s="1"/>
      <c r="B54" s="1"/>
      <c r="C54" s="1"/>
      <c r="D54" s="1"/>
      <c r="E54" s="1"/>
      <c r="F54" s="160"/>
      <c r="G54" s="142"/>
      <c r="H54" s="142"/>
      <c r="I54" s="142"/>
      <c r="J54" s="1"/>
      <c r="K54" s="1"/>
      <c r="L54" s="1"/>
      <c r="M54" s="1"/>
      <c r="N54" s="1"/>
      <c r="O54" s="1"/>
      <c r="P54" s="1"/>
      <c r="S54" s="1"/>
    </row>
    <row r="55" spans="1:26" x14ac:dyDescent="0.25">
      <c r="A55" s="149"/>
      <c r="B55" s="149"/>
      <c r="C55" s="149"/>
      <c r="D55" s="2" t="s">
        <v>219</v>
      </c>
      <c r="E55" s="149"/>
      <c r="F55" s="167"/>
      <c r="G55" s="152"/>
      <c r="H55" s="152">
        <f>ROUND((SUM(M36:M54))/2,2)</f>
        <v>0</v>
      </c>
      <c r="I55" s="152">
        <f>ROUND((SUM(I36:I54))/2,2)</f>
        <v>0</v>
      </c>
      <c r="J55" s="149"/>
      <c r="K55" s="149"/>
      <c r="L55" s="149">
        <f>ROUND((SUM(L36:L54))/2,2)</f>
        <v>0</v>
      </c>
      <c r="M55" s="149">
        <f>ROUND((SUM(M36:M54))/2,2)</f>
        <v>0</v>
      </c>
      <c r="N55" s="149"/>
      <c r="O55" s="149"/>
      <c r="P55" s="175"/>
      <c r="S55" s="175">
        <f>ROUND((SUM(S36:S54))/2,2)</f>
        <v>0.71</v>
      </c>
      <c r="V55">
        <f>ROUND((SUM(V36:V54))/2,2)</f>
        <v>0</v>
      </c>
    </row>
    <row r="56" spans="1:26" x14ac:dyDescent="0.25">
      <c r="A56" s="176"/>
      <c r="B56" s="176"/>
      <c r="C56" s="176"/>
      <c r="D56" s="176" t="s">
        <v>72</v>
      </c>
      <c r="E56" s="176"/>
      <c r="F56" s="177"/>
      <c r="G56" s="178"/>
      <c r="H56" s="178">
        <f>ROUND((SUM(M9:M55))/3,2)</f>
        <v>0</v>
      </c>
      <c r="I56" s="178">
        <f>ROUND((SUM(I9:I55))/3,2)</f>
        <v>0</v>
      </c>
      <c r="J56" s="176"/>
      <c r="K56" s="176">
        <f>ROUND((SUM(K9:K55))/3,2)</f>
        <v>0</v>
      </c>
      <c r="L56" s="176">
        <f>ROUND((SUM(L9:L55))/3,2)</f>
        <v>0</v>
      </c>
      <c r="M56" s="176">
        <f>ROUND((SUM(M9:M55))/3,2)</f>
        <v>0</v>
      </c>
      <c r="N56" s="176"/>
      <c r="O56" s="176"/>
      <c r="P56" s="177"/>
      <c r="Q56" s="179"/>
      <c r="R56" s="179"/>
      <c r="S56" s="177">
        <f>ROUND((SUM(S9:S55))/3,2)</f>
        <v>2.98</v>
      </c>
      <c r="T56" s="179"/>
      <c r="U56" s="179"/>
      <c r="V56" s="179">
        <f>ROUND((SUM(V9:V55))/3,2)</f>
        <v>0</v>
      </c>
      <c r="Z56">
        <f>(SUM(Z9:Z55))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Stabilizácia svahu a stavebné úpravy plôch pri vodnej nádrži Veľká Domaša R. O. Dobrá / Cestná automatická reťazová zábrana pri vjazde k chatám</oddHeader>
    <oddFooter>&amp;RStrana &amp;P z &amp;N    &amp;L&amp;7Spracované systémom Systematic®pyramida.wsn, tel.: 051 77 10 585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404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199" t="s">
        <v>1</v>
      </c>
      <c r="C2" s="200"/>
      <c r="D2" s="200"/>
      <c r="E2" s="200"/>
      <c r="F2" s="200"/>
      <c r="G2" s="200"/>
      <c r="H2" s="200"/>
      <c r="I2" s="200"/>
      <c r="J2" s="201"/>
    </row>
    <row r="3" spans="1:23" ht="18" customHeight="1" x14ac:dyDescent="0.25">
      <c r="A3" s="11"/>
      <c r="B3" s="22"/>
      <c r="C3" s="19"/>
      <c r="D3" s="16"/>
      <c r="E3" s="16"/>
      <c r="F3" s="16"/>
      <c r="G3" s="16"/>
      <c r="H3" s="16"/>
      <c r="I3" s="37" t="s">
        <v>17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19</v>
      </c>
      <c r="J4" s="30"/>
    </row>
    <row r="5" spans="1:23" ht="18" customHeight="1" thickBot="1" x14ac:dyDescent="0.3">
      <c r="A5" s="11"/>
      <c r="B5" s="38" t="s">
        <v>20</v>
      </c>
      <c r="C5" s="19"/>
      <c r="D5" s="16"/>
      <c r="E5" s="16"/>
      <c r="F5" s="39" t="s">
        <v>21</v>
      </c>
      <c r="G5" s="16"/>
      <c r="H5" s="16"/>
      <c r="I5" s="37" t="s">
        <v>22</v>
      </c>
      <c r="J5" s="40" t="s">
        <v>23</v>
      </c>
    </row>
    <row r="6" spans="1:23" ht="20.100000000000001" customHeight="1" thickTop="1" x14ac:dyDescent="0.25">
      <c r="A6" s="11"/>
      <c r="B6" s="202" t="s">
        <v>24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1"/>
      <c r="B7" s="49" t="s">
        <v>27</v>
      </c>
      <c r="C7" s="42"/>
      <c r="D7" s="17"/>
      <c r="E7" s="17"/>
      <c r="F7" s="17"/>
      <c r="G7" s="50" t="s">
        <v>28</v>
      </c>
      <c r="H7" s="17"/>
      <c r="I7" s="28"/>
      <c r="J7" s="43"/>
    </row>
    <row r="8" spans="1:23" ht="20.100000000000001" customHeight="1" x14ac:dyDescent="0.25">
      <c r="A8" s="11"/>
      <c r="B8" s="205" t="s">
        <v>25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1"/>
      <c r="B9" s="38" t="s">
        <v>27</v>
      </c>
      <c r="C9" s="19"/>
      <c r="D9" s="16"/>
      <c r="E9" s="16"/>
      <c r="F9" s="16"/>
      <c r="G9" s="39" t="s">
        <v>28</v>
      </c>
      <c r="H9" s="16"/>
      <c r="I9" s="27"/>
      <c r="J9" s="30"/>
    </row>
    <row r="10" spans="1:23" ht="20.100000000000001" customHeight="1" x14ac:dyDescent="0.25">
      <c r="A10" s="11"/>
      <c r="B10" s="205" t="s">
        <v>26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1"/>
      <c r="B11" s="38" t="s">
        <v>27</v>
      </c>
      <c r="C11" s="19"/>
      <c r="D11" s="16"/>
      <c r="E11" s="16"/>
      <c r="F11" s="16"/>
      <c r="G11" s="39" t="s">
        <v>28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29</v>
      </c>
      <c r="C15" s="83" t="s">
        <v>6</v>
      </c>
      <c r="D15" s="83" t="s">
        <v>56</v>
      </c>
      <c r="E15" s="84" t="s">
        <v>57</v>
      </c>
      <c r="F15" s="96" t="s">
        <v>58</v>
      </c>
      <c r="G15" s="51" t="s">
        <v>34</v>
      </c>
      <c r="H15" s="54" t="s">
        <v>35</v>
      </c>
      <c r="I15" s="26"/>
      <c r="J15" s="48"/>
    </row>
    <row r="16" spans="1:23" ht="18" customHeight="1" x14ac:dyDescent="0.25">
      <c r="A16" s="11"/>
      <c r="B16" s="85">
        <v>1</v>
      </c>
      <c r="C16" s="86" t="s">
        <v>30</v>
      </c>
      <c r="D16" s="87">
        <f>'Kryci_list 14061'!D16+'Kryci_list 14064'!D16+'Kryci_list 14065'!D16+'Kryci_list 14066'!D16</f>
        <v>0</v>
      </c>
      <c r="E16" s="88">
        <f>'Kryci_list 14061'!E16+'Kryci_list 14064'!E16+'Kryci_list 14065'!E16+'Kryci_list 14066'!E16</f>
        <v>0</v>
      </c>
      <c r="F16" s="97">
        <f>'Kryci_list 14061'!F16+'Kryci_list 14064'!F16+'Kryci_list 14065'!F16+'Kryci_list 14066'!F16</f>
        <v>0</v>
      </c>
      <c r="G16" s="52">
        <v>6</v>
      </c>
      <c r="H16" s="106" t="s">
        <v>36</v>
      </c>
      <c r="I16" s="120"/>
      <c r="J16" s="117">
        <f>Rekapitulácia!F11</f>
        <v>0</v>
      </c>
    </row>
    <row r="17" spans="1:10" ht="18" customHeight="1" x14ac:dyDescent="0.25">
      <c r="A17" s="11"/>
      <c r="B17" s="59">
        <v>2</v>
      </c>
      <c r="C17" s="62" t="s">
        <v>31</v>
      </c>
      <c r="D17" s="69">
        <f>'Kryci_list 14061'!D17+'Kryci_list 14064'!D17+'Kryci_list 14065'!D17+'Kryci_list 14066'!D17</f>
        <v>0</v>
      </c>
      <c r="E17" s="67">
        <f>'Kryci_list 14061'!E17+'Kryci_list 14064'!E17+'Kryci_list 14065'!E17+'Kryci_list 14066'!E17</f>
        <v>0</v>
      </c>
      <c r="F17" s="72">
        <f>'Kryci_list 14061'!F17+'Kryci_list 14064'!F17+'Kryci_list 14065'!F17+'Kryci_list 14066'!F17</f>
        <v>0</v>
      </c>
      <c r="G17" s="53">
        <v>7</v>
      </c>
      <c r="H17" s="107" t="s">
        <v>37</v>
      </c>
      <c r="I17" s="120"/>
      <c r="J17" s="118">
        <f>Rekapitulácia!E11</f>
        <v>0</v>
      </c>
    </row>
    <row r="18" spans="1:10" ht="18" customHeight="1" x14ac:dyDescent="0.25">
      <c r="A18" s="11"/>
      <c r="B18" s="60">
        <v>3</v>
      </c>
      <c r="C18" s="63" t="s">
        <v>32</v>
      </c>
      <c r="D18" s="70">
        <f>'Kryci_list 14061'!D18+'Kryci_list 14064'!D18+'Kryci_list 14065'!D18+'Kryci_list 14066'!D18</f>
        <v>0</v>
      </c>
      <c r="E18" s="68">
        <f>'Kryci_list 14061'!E18+'Kryci_list 14064'!E18+'Kryci_list 14065'!E18+'Kryci_list 14066'!E18</f>
        <v>0</v>
      </c>
      <c r="F18" s="73">
        <f>'Kryci_list 14061'!F18+'Kryci_list 14064'!F18+'Kryci_list 14065'!F18+'Kryci_list 14066'!F18</f>
        <v>0</v>
      </c>
      <c r="G18" s="53">
        <v>8</v>
      </c>
      <c r="H18" s="107" t="s">
        <v>38</v>
      </c>
      <c r="I18" s="120"/>
      <c r="J18" s="118">
        <f>Rekapitulácia!D11</f>
        <v>0</v>
      </c>
    </row>
    <row r="19" spans="1:10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10" ht="18" customHeight="1" thickBot="1" x14ac:dyDescent="0.3">
      <c r="A20" s="11"/>
      <c r="B20" s="60">
        <v>5</v>
      </c>
      <c r="C20" s="65" t="s">
        <v>33</v>
      </c>
      <c r="D20" s="71"/>
      <c r="E20" s="91"/>
      <c r="F20" s="98">
        <f>SUM(F16:F19)</f>
        <v>0</v>
      </c>
      <c r="G20" s="53">
        <v>10</v>
      </c>
      <c r="H20" s="107" t="s">
        <v>33</v>
      </c>
      <c r="I20" s="122"/>
      <c r="J20" s="90">
        <f>SUM(J16:J19)</f>
        <v>0</v>
      </c>
    </row>
    <row r="21" spans="1:10" ht="18" customHeight="1" thickTop="1" x14ac:dyDescent="0.25">
      <c r="A21" s="11"/>
      <c r="B21" s="57" t="s">
        <v>46</v>
      </c>
      <c r="C21" s="61" t="s">
        <v>7</v>
      </c>
      <c r="D21" s="66"/>
      <c r="E21" s="18"/>
      <c r="F21" s="89"/>
      <c r="G21" s="57" t="s">
        <v>52</v>
      </c>
      <c r="H21" s="54" t="s">
        <v>7</v>
      </c>
      <c r="I21" s="28"/>
      <c r="J21" s="123"/>
    </row>
    <row r="22" spans="1:10" ht="18" customHeight="1" x14ac:dyDescent="0.25">
      <c r="A22" s="11"/>
      <c r="B22" s="52">
        <v>11</v>
      </c>
      <c r="C22" s="55" t="s">
        <v>47</v>
      </c>
      <c r="D22" s="78"/>
      <c r="E22" s="81"/>
      <c r="F22" s="72">
        <f>'Kryci_list 14061'!F22+'Kryci_list 14064'!F22+'Kryci_list 14065'!F22+'Kryci_list 14066'!F22</f>
        <v>0</v>
      </c>
      <c r="G22" s="52">
        <v>16</v>
      </c>
      <c r="H22" s="106" t="s">
        <v>53</v>
      </c>
      <c r="I22" s="120"/>
      <c r="J22" s="117">
        <f>'Kryci_list 14061'!J22+'Kryci_list 14064'!J22+'Kryci_list 14065'!J22+'Kryci_list 14066'!J22</f>
        <v>0</v>
      </c>
    </row>
    <row r="23" spans="1:10" ht="18" customHeight="1" x14ac:dyDescent="0.25">
      <c r="A23" s="11"/>
      <c r="B23" s="53">
        <v>12</v>
      </c>
      <c r="C23" s="56" t="s">
        <v>48</v>
      </c>
      <c r="D23" s="58"/>
      <c r="E23" s="81"/>
      <c r="F23" s="73">
        <f>'Kryci_list 14061'!F23+'Kryci_list 14064'!F23+'Kryci_list 14065'!F23+'Kryci_list 14066'!F23</f>
        <v>0</v>
      </c>
      <c r="G23" s="53">
        <v>17</v>
      </c>
      <c r="H23" s="107" t="s">
        <v>54</v>
      </c>
      <c r="I23" s="120"/>
      <c r="J23" s="118">
        <f>'Kryci_list 14061'!J23+'Kryci_list 14064'!J23+'Kryci_list 14065'!J23+'Kryci_list 14066'!J23</f>
        <v>0</v>
      </c>
    </row>
    <row r="24" spans="1:10" ht="18" customHeight="1" x14ac:dyDescent="0.25">
      <c r="A24" s="11"/>
      <c r="B24" s="53">
        <v>13</v>
      </c>
      <c r="C24" s="56" t="s">
        <v>49</v>
      </c>
      <c r="D24" s="58"/>
      <c r="E24" s="81"/>
      <c r="F24" s="73">
        <f>'Kryci_list 14061'!F24+'Kryci_list 14064'!F24+'Kryci_list 14065'!F24+'Kryci_list 14066'!F24</f>
        <v>0</v>
      </c>
      <c r="G24" s="53">
        <v>18</v>
      </c>
      <c r="H24" s="107" t="s">
        <v>55</v>
      </c>
      <c r="I24" s="120"/>
      <c r="J24" s="118">
        <f>'Kryci_list 14061'!J24+'Kryci_list 14064'!J24+'Kryci_list 14065'!J24+'Kryci_list 14066'!J24</f>
        <v>0</v>
      </c>
    </row>
    <row r="25" spans="1:10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8"/>
    </row>
    <row r="26" spans="1:10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33</v>
      </c>
      <c r="I26" s="122"/>
      <c r="J26" s="90">
        <f>SUM(J22:J25)+SUM(F22:F25)</f>
        <v>0</v>
      </c>
    </row>
    <row r="27" spans="1:10" ht="18" customHeight="1" thickTop="1" x14ac:dyDescent="0.25">
      <c r="A27" s="11"/>
      <c r="B27" s="92"/>
      <c r="C27" s="134" t="s">
        <v>61</v>
      </c>
      <c r="D27" s="127"/>
      <c r="E27" s="93"/>
      <c r="F27" s="29"/>
      <c r="G27" s="100" t="s">
        <v>39</v>
      </c>
      <c r="H27" s="95" t="s">
        <v>40</v>
      </c>
      <c r="I27" s="28"/>
      <c r="J27" s="31"/>
    </row>
    <row r="28" spans="1:10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41</v>
      </c>
      <c r="I28" s="113"/>
      <c r="J28" s="109">
        <f>F20+J20+F26+J26</f>
        <v>0</v>
      </c>
    </row>
    <row r="29" spans="1:10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42</v>
      </c>
      <c r="I29" s="114">
        <f>Rekapitulácia!B12</f>
        <v>0</v>
      </c>
      <c r="J29" s="110">
        <f>ROUND(((ROUND(I29,2)*20)/100),2)*1</f>
        <v>0</v>
      </c>
    </row>
    <row r="30" spans="1:10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43</v>
      </c>
      <c r="I30" s="80">
        <f>Rekapitulácia!B13</f>
        <v>0</v>
      </c>
      <c r="J30" s="111">
        <f>ROUND(((ROUND(I30,2)*0)/100),2)</f>
        <v>0</v>
      </c>
    </row>
    <row r="31" spans="1:10" ht="18" customHeight="1" x14ac:dyDescent="0.25">
      <c r="A31" s="11"/>
      <c r="B31" s="23"/>
      <c r="C31" s="130"/>
      <c r="D31" s="131"/>
      <c r="E31" s="21"/>
      <c r="F31" s="11"/>
      <c r="G31" s="53">
        <v>24</v>
      </c>
      <c r="H31" s="107" t="s">
        <v>44</v>
      </c>
      <c r="I31" s="27"/>
      <c r="J31" s="193">
        <f>SUM(J28:J30)</f>
        <v>0</v>
      </c>
    </row>
    <row r="32" spans="1:10" ht="18" customHeight="1" thickBot="1" x14ac:dyDescent="0.3">
      <c r="A32" s="11"/>
      <c r="B32" s="41"/>
      <c r="C32" s="108"/>
      <c r="D32" s="115"/>
      <c r="E32" s="75"/>
      <c r="F32" s="76"/>
      <c r="G32" s="189" t="s">
        <v>45</v>
      </c>
      <c r="H32" s="190"/>
      <c r="I32" s="191"/>
      <c r="J32" s="192"/>
    </row>
    <row r="33" spans="1:10" ht="18" customHeight="1" thickTop="1" x14ac:dyDescent="0.25">
      <c r="A33" s="11"/>
      <c r="B33" s="92"/>
      <c r="C33" s="93"/>
      <c r="D33" s="132" t="s">
        <v>59</v>
      </c>
      <c r="E33" s="15"/>
      <c r="F33" s="15"/>
      <c r="G33" s="14"/>
      <c r="H33" s="132" t="s">
        <v>60</v>
      </c>
      <c r="I33" s="29"/>
      <c r="J33" s="32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16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1"/>
      <c r="B3" s="34" t="s">
        <v>18</v>
      </c>
      <c r="C3" s="35"/>
      <c r="D3" s="36"/>
      <c r="E3" s="36"/>
      <c r="F3" s="36"/>
      <c r="G3" s="16"/>
      <c r="H3" s="16"/>
      <c r="I3" s="37" t="s">
        <v>17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19</v>
      </c>
      <c r="J4" s="30"/>
    </row>
    <row r="5" spans="1:23" ht="18" customHeight="1" thickBot="1" x14ac:dyDescent="0.3">
      <c r="A5" s="11"/>
      <c r="B5" s="38" t="s">
        <v>20</v>
      </c>
      <c r="C5" s="19"/>
      <c r="D5" s="16"/>
      <c r="E5" s="16"/>
      <c r="F5" s="39" t="s">
        <v>21</v>
      </c>
      <c r="G5" s="16"/>
      <c r="H5" s="16"/>
      <c r="I5" s="37" t="s">
        <v>22</v>
      </c>
      <c r="J5" s="40" t="s">
        <v>23</v>
      </c>
    </row>
    <row r="6" spans="1:23" ht="20.100000000000001" customHeight="1" thickTop="1" x14ac:dyDescent="0.25">
      <c r="A6" s="11"/>
      <c r="B6" s="202" t="s">
        <v>24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1"/>
      <c r="B7" s="49" t="s">
        <v>27</v>
      </c>
      <c r="C7" s="42"/>
      <c r="D7" s="17"/>
      <c r="E7" s="17"/>
      <c r="F7" s="17"/>
      <c r="G7" s="50" t="s">
        <v>28</v>
      </c>
      <c r="H7" s="17"/>
      <c r="I7" s="28"/>
      <c r="J7" s="43"/>
    </row>
    <row r="8" spans="1:23" ht="20.100000000000001" customHeight="1" x14ac:dyDescent="0.25">
      <c r="A8" s="11"/>
      <c r="B8" s="205" t="s">
        <v>25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1"/>
      <c r="B9" s="38" t="s">
        <v>27</v>
      </c>
      <c r="C9" s="19"/>
      <c r="D9" s="16"/>
      <c r="E9" s="16"/>
      <c r="F9" s="16"/>
      <c r="G9" s="39" t="s">
        <v>28</v>
      </c>
      <c r="H9" s="16"/>
      <c r="I9" s="27"/>
      <c r="J9" s="30"/>
    </row>
    <row r="10" spans="1:23" ht="20.100000000000001" customHeight="1" x14ac:dyDescent="0.25">
      <c r="A10" s="11"/>
      <c r="B10" s="205" t="s">
        <v>26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1"/>
      <c r="B11" s="38" t="s">
        <v>27</v>
      </c>
      <c r="C11" s="19"/>
      <c r="D11" s="16"/>
      <c r="E11" s="16"/>
      <c r="F11" s="16"/>
      <c r="G11" s="39" t="s">
        <v>28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29</v>
      </c>
      <c r="C15" s="83" t="s">
        <v>6</v>
      </c>
      <c r="D15" s="83" t="s">
        <v>56</v>
      </c>
      <c r="E15" s="84" t="s">
        <v>57</v>
      </c>
      <c r="F15" s="96" t="s">
        <v>58</v>
      </c>
      <c r="G15" s="51" t="s">
        <v>34</v>
      </c>
      <c r="H15" s="54" t="s">
        <v>35</v>
      </c>
      <c r="I15" s="26"/>
      <c r="J15" s="48"/>
    </row>
    <row r="16" spans="1:23" ht="18" customHeight="1" x14ac:dyDescent="0.25">
      <c r="A16" s="11"/>
      <c r="B16" s="85">
        <v>1</v>
      </c>
      <c r="C16" s="86" t="s">
        <v>30</v>
      </c>
      <c r="D16" s="87">
        <f>'Rekap 14061'!B15</f>
        <v>0</v>
      </c>
      <c r="E16" s="88">
        <f>'Rekap 14061'!C15</f>
        <v>0</v>
      </c>
      <c r="F16" s="97">
        <f>'Rekap 14061'!D15</f>
        <v>0</v>
      </c>
      <c r="G16" s="52">
        <v>6</v>
      </c>
      <c r="H16" s="106" t="s">
        <v>36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31</v>
      </c>
      <c r="D17" s="69"/>
      <c r="E17" s="67"/>
      <c r="F17" s="72"/>
      <c r="G17" s="53">
        <v>7</v>
      </c>
      <c r="H17" s="107" t="s">
        <v>37</v>
      </c>
      <c r="I17" s="120"/>
      <c r="J17" s="118">
        <f>'SO 14061'!Z37</f>
        <v>0</v>
      </c>
    </row>
    <row r="18" spans="1:26" ht="18" customHeight="1" x14ac:dyDescent="0.25">
      <c r="A18" s="11"/>
      <c r="B18" s="60">
        <v>3</v>
      </c>
      <c r="C18" s="63" t="s">
        <v>32</v>
      </c>
      <c r="D18" s="70"/>
      <c r="E18" s="68"/>
      <c r="F18" s="73"/>
      <c r="G18" s="53">
        <v>8</v>
      </c>
      <c r="H18" s="107" t="s">
        <v>38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33</v>
      </c>
      <c r="D20" s="71"/>
      <c r="E20" s="91"/>
      <c r="F20" s="98">
        <f>SUM(F16:F19)</f>
        <v>0</v>
      </c>
      <c r="G20" s="53">
        <v>10</v>
      </c>
      <c r="H20" s="107" t="s">
        <v>33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46</v>
      </c>
      <c r="C21" s="61" t="s">
        <v>7</v>
      </c>
      <c r="D21" s="66"/>
      <c r="E21" s="18"/>
      <c r="F21" s="89"/>
      <c r="G21" s="57" t="s">
        <v>52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47</v>
      </c>
      <c r="D22" s="78"/>
      <c r="E22" s="80" t="s">
        <v>50</v>
      </c>
      <c r="F22" s="72">
        <f>((F16*U22*0)+(F17*V22*0)+(F18*W22*0))/100</f>
        <v>0</v>
      </c>
      <c r="G22" s="52">
        <v>16</v>
      </c>
      <c r="H22" s="106" t="s">
        <v>53</v>
      </c>
      <c r="I22" s="121" t="s">
        <v>50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48</v>
      </c>
      <c r="D23" s="58"/>
      <c r="E23" s="80" t="s">
        <v>51</v>
      </c>
      <c r="F23" s="73">
        <f>((F16*U23*0)+(F17*V23*0)+(F18*W23*0))/100</f>
        <v>0</v>
      </c>
      <c r="G23" s="53">
        <v>17</v>
      </c>
      <c r="H23" s="107" t="s">
        <v>54</v>
      </c>
      <c r="I23" s="121" t="s">
        <v>50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49</v>
      </c>
      <c r="D24" s="58"/>
      <c r="E24" s="80" t="s">
        <v>50</v>
      </c>
      <c r="F24" s="73">
        <f>((F16*U24*0)+(F17*V24*0)+(F18*W24*0))/100</f>
        <v>0</v>
      </c>
      <c r="G24" s="53">
        <v>18</v>
      </c>
      <c r="H24" s="107" t="s">
        <v>55</v>
      </c>
      <c r="I24" s="121" t="s">
        <v>51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33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61</v>
      </c>
      <c r="D27" s="127"/>
      <c r="E27" s="93"/>
      <c r="F27" s="29"/>
      <c r="G27" s="100" t="s">
        <v>39</v>
      </c>
      <c r="H27" s="95" t="s">
        <v>40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41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42</v>
      </c>
      <c r="I29" s="114">
        <f>J28-SUM('SO 14061'!K9:'SO 14061'!K36)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43</v>
      </c>
      <c r="I30" s="80">
        <f>SUM('SO 14061'!K9:'SO 14061'!K36)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44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45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59</v>
      </c>
      <c r="E33" s="15"/>
      <c r="F33" s="94"/>
      <c r="G33" s="102">
        <v>26</v>
      </c>
      <c r="H33" s="133" t="s">
        <v>60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24</v>
      </c>
      <c r="B1" s="212"/>
      <c r="C1" s="212"/>
      <c r="D1" s="213"/>
      <c r="E1" s="137" t="s">
        <v>21</v>
      </c>
      <c r="F1" s="136"/>
      <c r="W1">
        <v>30.126000000000001</v>
      </c>
    </row>
    <row r="2" spans="1:26" ht="20.100000000000001" customHeight="1" x14ac:dyDescent="0.25">
      <c r="A2" s="211" t="s">
        <v>25</v>
      </c>
      <c r="B2" s="212"/>
      <c r="C2" s="212"/>
      <c r="D2" s="213"/>
      <c r="E2" s="137" t="s">
        <v>19</v>
      </c>
      <c r="F2" s="136"/>
    </row>
    <row r="3" spans="1:26" ht="20.100000000000001" customHeight="1" x14ac:dyDescent="0.25">
      <c r="A3" s="211" t="s">
        <v>26</v>
      </c>
      <c r="B3" s="212"/>
      <c r="C3" s="212"/>
      <c r="D3" s="213"/>
      <c r="E3" s="137" t="s">
        <v>65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18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66</v>
      </c>
      <c r="B8" s="135"/>
      <c r="C8" s="135"/>
      <c r="D8" s="135"/>
      <c r="E8" s="135"/>
      <c r="F8" s="135"/>
    </row>
    <row r="9" spans="1:26" x14ac:dyDescent="0.25">
      <c r="A9" s="140" t="s">
        <v>62</v>
      </c>
      <c r="B9" s="140" t="s">
        <v>56</v>
      </c>
      <c r="C9" s="140" t="s">
        <v>57</v>
      </c>
      <c r="D9" s="140" t="s">
        <v>33</v>
      </c>
      <c r="E9" s="140" t="s">
        <v>63</v>
      </c>
      <c r="F9" s="140" t="s">
        <v>64</v>
      </c>
    </row>
    <row r="10" spans="1:26" x14ac:dyDescent="0.25">
      <c r="A10" s="147" t="s">
        <v>67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68</v>
      </c>
      <c r="B11" s="150">
        <f>'SO 14061'!L17</f>
        <v>0</v>
      </c>
      <c r="C11" s="150">
        <f>'SO 14061'!M17</f>
        <v>0</v>
      </c>
      <c r="D11" s="150">
        <f>'SO 14061'!I17</f>
        <v>0</v>
      </c>
      <c r="E11" s="151">
        <f>'SO 14061'!P17</f>
        <v>0</v>
      </c>
      <c r="F11" s="151">
        <f>'SO 14061'!S17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69</v>
      </c>
      <c r="B12" s="150">
        <f>'SO 14061'!L21</f>
        <v>0</v>
      </c>
      <c r="C12" s="150">
        <f>'SO 14061'!M21</f>
        <v>0</v>
      </c>
      <c r="D12" s="150">
        <f>'SO 14061'!I21</f>
        <v>0</v>
      </c>
      <c r="E12" s="151">
        <f>'SO 14061'!P21</f>
        <v>2</v>
      </c>
      <c r="F12" s="151">
        <f>'SO 14061'!S21</f>
        <v>300.60000000000002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70</v>
      </c>
      <c r="B13" s="150">
        <f>'SO 14061'!L30</f>
        <v>0</v>
      </c>
      <c r="C13" s="150">
        <f>'SO 14061'!M30</f>
        <v>0</v>
      </c>
      <c r="D13" s="150">
        <f>'SO 14061'!I30</f>
        <v>0</v>
      </c>
      <c r="E13" s="151">
        <f>'SO 14061'!P30</f>
        <v>0.55000000000000004</v>
      </c>
      <c r="F13" s="151">
        <f>'SO 14061'!S30</f>
        <v>408.92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71</v>
      </c>
      <c r="B14" s="150">
        <f>'SO 14061'!L34</f>
        <v>0</v>
      </c>
      <c r="C14" s="150">
        <f>'SO 14061'!M34</f>
        <v>0</v>
      </c>
      <c r="D14" s="150">
        <f>'SO 14061'!I34</f>
        <v>0</v>
      </c>
      <c r="E14" s="151">
        <f>'SO 14061'!P34</f>
        <v>0</v>
      </c>
      <c r="F14" s="151">
        <f>'SO 14061'!S34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67</v>
      </c>
      <c r="B15" s="152">
        <f>'SO 14061'!L36</f>
        <v>0</v>
      </c>
      <c r="C15" s="152">
        <f>'SO 14061'!M36</f>
        <v>0</v>
      </c>
      <c r="D15" s="152">
        <f>'SO 14061'!I36</f>
        <v>0</v>
      </c>
      <c r="E15" s="153">
        <f>'SO 14061'!S36</f>
        <v>709.52</v>
      </c>
      <c r="F15" s="153">
        <f>'SO 14061'!V36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72</v>
      </c>
      <c r="B17" s="152">
        <f>'SO 14061'!L37</f>
        <v>0</v>
      </c>
      <c r="C17" s="152">
        <f>'SO 14061'!M37</f>
        <v>0</v>
      </c>
      <c r="D17" s="152">
        <f>'SO 14061'!I37</f>
        <v>0</v>
      </c>
      <c r="E17" s="153">
        <f>'SO 14061'!S37</f>
        <v>709.52</v>
      </c>
      <c r="F17" s="153">
        <f>'SO 14061'!V37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workbookViewId="0">
      <pane ySplit="8" topLeftCell="A9" activePane="bottomLeft" state="frozen"/>
      <selection pane="bottomLeft" activeCell="G34" sqref="G11:G34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4" t="s">
        <v>24</v>
      </c>
      <c r="C1" s="215"/>
      <c r="D1" s="215"/>
      <c r="E1" s="215"/>
      <c r="F1" s="215"/>
      <c r="G1" s="215"/>
      <c r="H1" s="216"/>
      <c r="I1" s="159" t="s">
        <v>21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4" t="s">
        <v>25</v>
      </c>
      <c r="C2" s="215"/>
      <c r="D2" s="215"/>
      <c r="E2" s="215"/>
      <c r="F2" s="215"/>
      <c r="G2" s="215"/>
      <c r="H2" s="216"/>
      <c r="I2" s="159" t="s">
        <v>19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4" t="s">
        <v>26</v>
      </c>
      <c r="C3" s="215"/>
      <c r="D3" s="215"/>
      <c r="E3" s="215"/>
      <c r="F3" s="215"/>
      <c r="G3" s="215"/>
      <c r="H3" s="216"/>
      <c r="I3" s="159" t="s">
        <v>65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84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73</v>
      </c>
      <c r="B8" s="161" t="s">
        <v>74</v>
      </c>
      <c r="C8" s="161" t="s">
        <v>75</v>
      </c>
      <c r="D8" s="161" t="s">
        <v>76</v>
      </c>
      <c r="E8" s="161" t="s">
        <v>77</v>
      </c>
      <c r="F8" s="161" t="s">
        <v>78</v>
      </c>
      <c r="G8" s="161" t="s">
        <v>79</v>
      </c>
      <c r="H8" s="161" t="s">
        <v>57</v>
      </c>
      <c r="I8" s="161" t="s">
        <v>80</v>
      </c>
      <c r="J8" s="161"/>
      <c r="K8" s="161"/>
      <c r="L8" s="161"/>
      <c r="M8" s="161"/>
      <c r="N8" s="161"/>
      <c r="O8" s="161"/>
      <c r="P8" s="161" t="s">
        <v>81</v>
      </c>
      <c r="Q8" s="155"/>
      <c r="R8" s="155"/>
      <c r="S8" s="161" t="s">
        <v>82</v>
      </c>
      <c r="T8" s="157"/>
      <c r="U8" s="157"/>
      <c r="V8" s="163" t="s">
        <v>83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67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68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85</v>
      </c>
      <c r="C11" s="172" t="s">
        <v>86</v>
      </c>
      <c r="D11" s="168" t="s">
        <v>87</v>
      </c>
      <c r="E11" s="168" t="s">
        <v>88</v>
      </c>
      <c r="F11" s="169">
        <v>1024</v>
      </c>
      <c r="G11" s="170"/>
      <c r="H11" s="170"/>
      <c r="I11" s="170">
        <f t="shared" ref="I11:I16" si="0">ROUND(F11*(G11+H11),2)</f>
        <v>0</v>
      </c>
      <c r="J11" s="168">
        <f t="shared" ref="J11:J16" si="1">ROUND(F11*(N11),2)</f>
        <v>2181.12</v>
      </c>
      <c r="K11" s="1">
        <f t="shared" ref="K11:K16" si="2">ROUND(F11*(O11),2)</f>
        <v>0</v>
      </c>
      <c r="L11" s="1">
        <f t="shared" ref="L11:L16" si="3">ROUND(F11*(G11),2)</f>
        <v>0</v>
      </c>
      <c r="M11" s="1"/>
      <c r="N11" s="1">
        <v>2.13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85</v>
      </c>
      <c r="C12" s="172" t="s">
        <v>89</v>
      </c>
      <c r="D12" s="168" t="s">
        <v>90</v>
      </c>
      <c r="E12" s="168" t="s">
        <v>88</v>
      </c>
      <c r="F12" s="169">
        <v>1024</v>
      </c>
      <c r="G12" s="170"/>
      <c r="H12" s="170"/>
      <c r="I12" s="170">
        <f t="shared" si="0"/>
        <v>0</v>
      </c>
      <c r="J12" s="168">
        <f t="shared" si="1"/>
        <v>1576.96</v>
      </c>
      <c r="K12" s="1">
        <f t="shared" si="2"/>
        <v>0</v>
      </c>
      <c r="L12" s="1">
        <f t="shared" si="3"/>
        <v>0</v>
      </c>
      <c r="M12" s="1"/>
      <c r="N12" s="1">
        <v>1.54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85</v>
      </c>
      <c r="C13" s="172" t="s">
        <v>91</v>
      </c>
      <c r="D13" s="168" t="s">
        <v>92</v>
      </c>
      <c r="E13" s="168" t="s">
        <v>88</v>
      </c>
      <c r="F13" s="169">
        <v>1024</v>
      </c>
      <c r="G13" s="170"/>
      <c r="H13" s="170"/>
      <c r="I13" s="170">
        <f t="shared" si="0"/>
        <v>0</v>
      </c>
      <c r="J13" s="168">
        <f t="shared" si="1"/>
        <v>1024</v>
      </c>
      <c r="K13" s="1">
        <f t="shared" si="2"/>
        <v>0</v>
      </c>
      <c r="L13" s="1">
        <f t="shared" si="3"/>
        <v>0</v>
      </c>
      <c r="M13" s="1"/>
      <c r="N13" s="1">
        <v>1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85</v>
      </c>
      <c r="C14" s="172" t="s">
        <v>93</v>
      </c>
      <c r="D14" s="168" t="s">
        <v>94</v>
      </c>
      <c r="E14" s="168" t="s">
        <v>88</v>
      </c>
      <c r="F14" s="169">
        <v>1024</v>
      </c>
      <c r="G14" s="170"/>
      <c r="H14" s="170"/>
      <c r="I14" s="170">
        <f t="shared" si="0"/>
        <v>0</v>
      </c>
      <c r="J14" s="168">
        <f t="shared" si="1"/>
        <v>1454.08</v>
      </c>
      <c r="K14" s="1">
        <f t="shared" si="2"/>
        <v>0</v>
      </c>
      <c r="L14" s="1">
        <f t="shared" si="3"/>
        <v>0</v>
      </c>
      <c r="M14" s="1"/>
      <c r="N14" s="1">
        <v>1.42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85</v>
      </c>
      <c r="C15" s="172" t="s">
        <v>95</v>
      </c>
      <c r="D15" s="168" t="s">
        <v>96</v>
      </c>
      <c r="E15" s="168" t="s">
        <v>97</v>
      </c>
      <c r="F15" s="169">
        <v>297.5</v>
      </c>
      <c r="G15" s="170"/>
      <c r="H15" s="170"/>
      <c r="I15" s="170">
        <f t="shared" si="0"/>
        <v>0</v>
      </c>
      <c r="J15" s="168">
        <f t="shared" si="1"/>
        <v>121.98</v>
      </c>
      <c r="K15" s="1">
        <f t="shared" si="2"/>
        <v>0</v>
      </c>
      <c r="L15" s="1">
        <f t="shared" si="3"/>
        <v>0</v>
      </c>
      <c r="M15" s="1"/>
      <c r="N15" s="1">
        <v>0.41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85</v>
      </c>
      <c r="C16" s="172" t="s">
        <v>98</v>
      </c>
      <c r="D16" s="168" t="s">
        <v>99</v>
      </c>
      <c r="E16" s="168" t="s">
        <v>97</v>
      </c>
      <c r="F16" s="169">
        <v>231.5</v>
      </c>
      <c r="G16" s="170"/>
      <c r="H16" s="170"/>
      <c r="I16" s="170">
        <f t="shared" si="0"/>
        <v>0</v>
      </c>
      <c r="J16" s="168">
        <f t="shared" si="1"/>
        <v>314.83999999999997</v>
      </c>
      <c r="K16" s="1">
        <f t="shared" si="2"/>
        <v>0</v>
      </c>
      <c r="L16" s="1">
        <f t="shared" si="3"/>
        <v>0</v>
      </c>
      <c r="M16" s="1"/>
      <c r="N16" s="1">
        <v>1.3599999999999999</v>
      </c>
      <c r="O16" s="1"/>
      <c r="P16" s="160"/>
      <c r="Q16" s="173"/>
      <c r="R16" s="173"/>
      <c r="S16" s="149"/>
      <c r="V16" s="174"/>
      <c r="Z16">
        <v>0</v>
      </c>
    </row>
    <row r="17" spans="1:26" x14ac:dyDescent="0.25">
      <c r="A17" s="149"/>
      <c r="B17" s="149"/>
      <c r="C17" s="149"/>
      <c r="D17" s="149" t="s">
        <v>68</v>
      </c>
      <c r="E17" s="149"/>
      <c r="F17" s="167"/>
      <c r="G17" s="152"/>
      <c r="H17" s="152">
        <f>ROUND((SUM(M10:M16))/1,2)</f>
        <v>0</v>
      </c>
      <c r="I17" s="152">
        <f>ROUND((SUM(I10:I16))/1,2)</f>
        <v>0</v>
      </c>
      <c r="J17" s="149"/>
      <c r="K17" s="149"/>
      <c r="L17" s="149">
        <f>ROUND((SUM(L10:L16))/1,2)</f>
        <v>0</v>
      </c>
      <c r="M17" s="149">
        <f>ROUND((SUM(M10:M16))/1,2)</f>
        <v>0</v>
      </c>
      <c r="N17" s="149"/>
      <c r="O17" s="149"/>
      <c r="P17" s="175">
        <f>ROUND((SUM(P10:P16))/1,2)</f>
        <v>0</v>
      </c>
      <c r="Q17" s="146"/>
      <c r="R17" s="146"/>
      <c r="S17" s="175">
        <f>ROUND((SUM(S10:S16))/1,2)</f>
        <v>0</v>
      </c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"/>
      <c r="C18" s="1"/>
      <c r="D18" s="1"/>
      <c r="E18" s="1"/>
      <c r="F18" s="160"/>
      <c r="G18" s="142"/>
      <c r="H18" s="142"/>
      <c r="I18" s="142"/>
      <c r="J18" s="1"/>
      <c r="K18" s="1"/>
      <c r="L18" s="1"/>
      <c r="M18" s="1"/>
      <c r="N18" s="1"/>
      <c r="O18" s="1"/>
      <c r="P18" s="1"/>
      <c r="S18" s="1"/>
    </row>
    <row r="19" spans="1:26" x14ac:dyDescent="0.25">
      <c r="A19" s="149"/>
      <c r="B19" s="149"/>
      <c r="C19" s="149"/>
      <c r="D19" s="149" t="s">
        <v>69</v>
      </c>
      <c r="E19" s="149"/>
      <c r="F19" s="167"/>
      <c r="G19" s="150"/>
      <c r="H19" s="150"/>
      <c r="I19" s="150"/>
      <c r="J19" s="149"/>
      <c r="K19" s="149"/>
      <c r="L19" s="149"/>
      <c r="M19" s="149"/>
      <c r="N19" s="149"/>
      <c r="O19" s="149"/>
      <c r="P19" s="149"/>
      <c r="Q19" s="146"/>
      <c r="R19" s="146"/>
      <c r="S19" s="149"/>
      <c r="T19" s="146"/>
      <c r="U19" s="146"/>
      <c r="V19" s="146"/>
      <c r="W19" s="146"/>
      <c r="X19" s="146"/>
      <c r="Y19" s="146"/>
      <c r="Z19" s="146"/>
    </row>
    <row r="20" spans="1:26" ht="24.95" customHeight="1" x14ac:dyDescent="0.25">
      <c r="A20" s="171"/>
      <c r="B20" s="168" t="s">
        <v>100</v>
      </c>
      <c r="C20" s="172" t="s">
        <v>101</v>
      </c>
      <c r="D20" s="168" t="s">
        <v>102</v>
      </c>
      <c r="E20" s="168" t="s">
        <v>88</v>
      </c>
      <c r="F20" s="169">
        <v>150</v>
      </c>
      <c r="G20" s="170"/>
      <c r="H20" s="170"/>
      <c r="I20" s="170">
        <f>ROUND(F20*(G20+H20),2)</f>
        <v>0</v>
      </c>
      <c r="J20" s="168">
        <f>ROUND(F20*(N20),2)</f>
        <v>4230</v>
      </c>
      <c r="K20" s="1">
        <f>ROUND(F20*(O20),2)</f>
        <v>0</v>
      </c>
      <c r="L20" s="1">
        <f>ROUND(F20*(G20),2)</f>
        <v>0</v>
      </c>
      <c r="M20" s="1"/>
      <c r="N20" s="1">
        <v>28.2</v>
      </c>
      <c r="O20" s="1"/>
      <c r="P20" s="167">
        <v>2.004</v>
      </c>
      <c r="Q20" s="173"/>
      <c r="R20" s="173">
        <v>2.004</v>
      </c>
      <c r="S20" s="149">
        <f>ROUND(F20*(R20),3)</f>
        <v>300.60000000000002</v>
      </c>
      <c r="V20" s="174"/>
      <c r="Z20">
        <v>0</v>
      </c>
    </row>
    <row r="21" spans="1:26" x14ac:dyDescent="0.25">
      <c r="A21" s="149"/>
      <c r="B21" s="149"/>
      <c r="C21" s="149"/>
      <c r="D21" s="149" t="s">
        <v>69</v>
      </c>
      <c r="E21" s="149"/>
      <c r="F21" s="167"/>
      <c r="G21" s="152"/>
      <c r="H21" s="152">
        <f>ROUND((SUM(M19:M20))/1,2)</f>
        <v>0</v>
      </c>
      <c r="I21" s="152">
        <f>ROUND((SUM(I19:I20))/1,2)</f>
        <v>0</v>
      </c>
      <c r="J21" s="149"/>
      <c r="K21" s="149"/>
      <c r="L21" s="149">
        <f>ROUND((SUM(L19:L20))/1,2)</f>
        <v>0</v>
      </c>
      <c r="M21" s="149">
        <f>ROUND((SUM(M19:M20))/1,2)</f>
        <v>0</v>
      </c>
      <c r="N21" s="149"/>
      <c r="O21" s="149"/>
      <c r="P21" s="175">
        <f>ROUND((SUM(P19:P20))/1,2)</f>
        <v>2</v>
      </c>
      <c r="Q21" s="146"/>
      <c r="R21" s="146"/>
      <c r="S21" s="175">
        <f>ROUND((SUM(S19:S20))/1,2)</f>
        <v>300.60000000000002</v>
      </c>
      <c r="T21" s="146"/>
      <c r="U21" s="146"/>
      <c r="V21" s="146"/>
      <c r="W21" s="146"/>
      <c r="X21" s="146"/>
      <c r="Y21" s="146"/>
      <c r="Z21" s="146"/>
    </row>
    <row r="22" spans="1:26" x14ac:dyDescent="0.25">
      <c r="A22" s="1"/>
      <c r="B22" s="1"/>
      <c r="C22" s="1"/>
      <c r="D22" s="1"/>
      <c r="E22" s="1"/>
      <c r="F22" s="160"/>
      <c r="G22" s="142"/>
      <c r="H22" s="142"/>
      <c r="I22" s="142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49"/>
      <c r="B23" s="149"/>
      <c r="C23" s="149"/>
      <c r="D23" s="149" t="s">
        <v>70</v>
      </c>
      <c r="E23" s="149"/>
      <c r="F23" s="167"/>
      <c r="G23" s="150"/>
      <c r="H23" s="150"/>
      <c r="I23" s="150"/>
      <c r="J23" s="149"/>
      <c r="K23" s="149"/>
      <c r="L23" s="149"/>
      <c r="M23" s="149"/>
      <c r="N23" s="149"/>
      <c r="O23" s="149"/>
      <c r="P23" s="149"/>
      <c r="Q23" s="146"/>
      <c r="R23" s="146"/>
      <c r="S23" s="149"/>
      <c r="T23" s="146"/>
      <c r="U23" s="146"/>
      <c r="V23" s="146"/>
      <c r="W23" s="146"/>
      <c r="X23" s="146"/>
      <c r="Y23" s="146"/>
      <c r="Z23" s="146"/>
    </row>
    <row r="24" spans="1:26" ht="24.95" customHeight="1" x14ac:dyDescent="0.25">
      <c r="A24" s="171"/>
      <c r="B24" s="168" t="s">
        <v>103</v>
      </c>
      <c r="C24" s="172" t="s">
        <v>104</v>
      </c>
      <c r="D24" s="168" t="s">
        <v>105</v>
      </c>
      <c r="E24" s="168" t="s">
        <v>97</v>
      </c>
      <c r="F24" s="169">
        <v>853.2</v>
      </c>
      <c r="G24" s="170"/>
      <c r="H24" s="170"/>
      <c r="I24" s="170">
        <f t="shared" ref="I24:I29" si="4">ROUND(F24*(G24+H24),2)</f>
        <v>0</v>
      </c>
      <c r="J24" s="168">
        <f t="shared" ref="J24:J29" si="5">ROUND(F24*(N24),2)</f>
        <v>6723.22</v>
      </c>
      <c r="K24" s="1">
        <f t="shared" ref="K24:K29" si="6">ROUND(F24*(O24),2)</f>
        <v>0</v>
      </c>
      <c r="L24" s="1">
        <f t="shared" ref="L24:L29" si="7">ROUND(F24*(G24),2)</f>
        <v>0</v>
      </c>
      <c r="M24" s="1"/>
      <c r="N24" s="1">
        <v>7.88</v>
      </c>
      <c r="O24" s="1"/>
      <c r="P24" s="167">
        <v>0.46166000000000001</v>
      </c>
      <c r="Q24" s="173"/>
      <c r="R24" s="173">
        <v>0.46166000000000001</v>
      </c>
      <c r="S24" s="149">
        <f>ROUND(F24*(R24),3)</f>
        <v>393.88799999999998</v>
      </c>
      <c r="V24" s="174"/>
      <c r="Z24">
        <v>0</v>
      </c>
    </row>
    <row r="25" spans="1:26" ht="24.95" customHeight="1" x14ac:dyDescent="0.25">
      <c r="A25" s="171"/>
      <c r="B25" s="168" t="s">
        <v>103</v>
      </c>
      <c r="C25" s="172" t="s">
        <v>106</v>
      </c>
      <c r="D25" s="168" t="s">
        <v>107</v>
      </c>
      <c r="E25" s="168" t="s">
        <v>97</v>
      </c>
      <c r="F25" s="169">
        <v>180</v>
      </c>
      <c r="G25" s="170"/>
      <c r="H25" s="170"/>
      <c r="I25" s="170">
        <f t="shared" si="4"/>
        <v>0</v>
      </c>
      <c r="J25" s="168">
        <f t="shared" si="5"/>
        <v>1144.8</v>
      </c>
      <c r="K25" s="1">
        <f t="shared" si="6"/>
        <v>0</v>
      </c>
      <c r="L25" s="1">
        <f t="shared" si="7"/>
        <v>0</v>
      </c>
      <c r="M25" s="1"/>
      <c r="N25" s="1">
        <v>6.36</v>
      </c>
      <c r="O25" s="1"/>
      <c r="P25" s="167">
        <v>8.3500000000000005E-2</v>
      </c>
      <c r="Q25" s="173"/>
      <c r="R25" s="173">
        <v>8.3500000000000005E-2</v>
      </c>
      <c r="S25" s="149">
        <f>ROUND(F25*(R25),3)</f>
        <v>15.03</v>
      </c>
      <c r="V25" s="174"/>
      <c r="Z25">
        <v>0</v>
      </c>
    </row>
    <row r="26" spans="1:26" ht="24.95" customHeight="1" x14ac:dyDescent="0.25">
      <c r="A26" s="171"/>
      <c r="B26" s="168" t="s">
        <v>108</v>
      </c>
      <c r="C26" s="172" t="s">
        <v>109</v>
      </c>
      <c r="D26" s="168" t="s">
        <v>110</v>
      </c>
      <c r="E26" s="168" t="s">
        <v>111</v>
      </c>
      <c r="F26" s="169">
        <v>150</v>
      </c>
      <c r="G26" s="170"/>
      <c r="H26" s="170"/>
      <c r="I26" s="170">
        <f t="shared" si="4"/>
        <v>0</v>
      </c>
      <c r="J26" s="168">
        <f t="shared" si="5"/>
        <v>2499</v>
      </c>
      <c r="K26" s="1">
        <f t="shared" si="6"/>
        <v>0</v>
      </c>
      <c r="L26" s="1">
        <f t="shared" si="7"/>
        <v>0</v>
      </c>
      <c r="M26" s="1"/>
      <c r="N26" s="1">
        <v>16.66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168" t="s">
        <v>108</v>
      </c>
      <c r="C27" s="172" t="s">
        <v>112</v>
      </c>
      <c r="D27" s="168" t="s">
        <v>113</v>
      </c>
      <c r="E27" s="168" t="s">
        <v>97</v>
      </c>
      <c r="F27" s="169">
        <v>650</v>
      </c>
      <c r="G27" s="170"/>
      <c r="H27" s="170"/>
      <c r="I27" s="170">
        <f t="shared" si="4"/>
        <v>0</v>
      </c>
      <c r="J27" s="168">
        <f t="shared" si="5"/>
        <v>7800</v>
      </c>
      <c r="K27" s="1">
        <f t="shared" si="6"/>
        <v>0</v>
      </c>
      <c r="L27" s="1">
        <f t="shared" si="7"/>
        <v>0</v>
      </c>
      <c r="M27" s="1"/>
      <c r="N27" s="1">
        <v>12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108</v>
      </c>
      <c r="C28" s="172" t="s">
        <v>114</v>
      </c>
      <c r="D28" s="168" t="s">
        <v>115</v>
      </c>
      <c r="E28" s="168" t="s">
        <v>116</v>
      </c>
      <c r="F28" s="169">
        <v>60</v>
      </c>
      <c r="G28" s="170"/>
      <c r="H28" s="170"/>
      <c r="I28" s="170">
        <f t="shared" si="4"/>
        <v>0</v>
      </c>
      <c r="J28" s="168">
        <f t="shared" si="5"/>
        <v>5100</v>
      </c>
      <c r="K28" s="1">
        <f t="shared" si="6"/>
        <v>0</v>
      </c>
      <c r="L28" s="1">
        <f t="shared" si="7"/>
        <v>0</v>
      </c>
      <c r="M28" s="1"/>
      <c r="N28" s="1">
        <v>85</v>
      </c>
      <c r="O28" s="1"/>
      <c r="P28" s="160"/>
      <c r="Q28" s="173"/>
      <c r="R28" s="173"/>
      <c r="S28" s="149"/>
      <c r="V28" s="174"/>
      <c r="Z28">
        <v>0</v>
      </c>
    </row>
    <row r="29" spans="1:26" ht="35.1" customHeight="1" x14ac:dyDescent="0.25">
      <c r="A29" s="171"/>
      <c r="B29" s="168" t="s">
        <v>108</v>
      </c>
      <c r="C29" s="172" t="s">
        <v>117</v>
      </c>
      <c r="D29" s="168" t="s">
        <v>118</v>
      </c>
      <c r="E29" s="168" t="s">
        <v>97</v>
      </c>
      <c r="F29" s="169">
        <v>645</v>
      </c>
      <c r="G29" s="170"/>
      <c r="H29" s="170"/>
      <c r="I29" s="170">
        <f t="shared" si="4"/>
        <v>0</v>
      </c>
      <c r="J29" s="168">
        <f t="shared" si="5"/>
        <v>5559.9</v>
      </c>
      <c r="K29" s="1">
        <f t="shared" si="6"/>
        <v>0</v>
      </c>
      <c r="L29" s="1">
        <f t="shared" si="7"/>
        <v>0</v>
      </c>
      <c r="M29" s="1"/>
      <c r="N29" s="1">
        <v>8.6199999999999992</v>
      </c>
      <c r="O29" s="1"/>
      <c r="P29" s="160"/>
      <c r="Q29" s="173"/>
      <c r="R29" s="173"/>
      <c r="S29" s="149"/>
      <c r="V29" s="174"/>
      <c r="Z29">
        <v>0</v>
      </c>
    </row>
    <row r="30" spans="1:26" x14ac:dyDescent="0.25">
      <c r="A30" s="149"/>
      <c r="B30" s="149"/>
      <c r="C30" s="149"/>
      <c r="D30" s="149" t="s">
        <v>70</v>
      </c>
      <c r="E30" s="149"/>
      <c r="F30" s="167"/>
      <c r="G30" s="152"/>
      <c r="H30" s="152">
        <f>ROUND((SUM(M23:M29))/1,2)</f>
        <v>0</v>
      </c>
      <c r="I30" s="152">
        <f>ROUND((SUM(I23:I29))/1,2)</f>
        <v>0</v>
      </c>
      <c r="J30" s="149"/>
      <c r="K30" s="149"/>
      <c r="L30" s="149">
        <f>ROUND((SUM(L23:L29))/1,2)</f>
        <v>0</v>
      </c>
      <c r="M30" s="149">
        <f>ROUND((SUM(M23:M29))/1,2)</f>
        <v>0</v>
      </c>
      <c r="N30" s="149"/>
      <c r="O30" s="149"/>
      <c r="P30" s="175">
        <f>ROUND((SUM(P23:P29))/1,2)</f>
        <v>0.55000000000000004</v>
      </c>
      <c r="Q30" s="146"/>
      <c r="R30" s="146"/>
      <c r="S30" s="175">
        <f>ROUND((SUM(S23:S29))/1,2)</f>
        <v>408.92</v>
      </c>
      <c r="T30" s="146"/>
      <c r="U30" s="146"/>
      <c r="V30" s="146"/>
      <c r="W30" s="146"/>
      <c r="X30" s="146"/>
      <c r="Y30" s="146"/>
      <c r="Z30" s="146"/>
    </row>
    <row r="31" spans="1:26" x14ac:dyDescent="0.25">
      <c r="A31" s="1"/>
      <c r="B31" s="1"/>
      <c r="C31" s="1"/>
      <c r="D31" s="1"/>
      <c r="E31" s="1"/>
      <c r="F31" s="160"/>
      <c r="G31" s="142"/>
      <c r="H31" s="142"/>
      <c r="I31" s="142"/>
      <c r="J31" s="1"/>
      <c r="K31" s="1"/>
      <c r="L31" s="1"/>
      <c r="M31" s="1"/>
      <c r="N31" s="1"/>
      <c r="O31" s="1"/>
      <c r="P31" s="1"/>
      <c r="S31" s="1"/>
    </row>
    <row r="32" spans="1:26" x14ac:dyDescent="0.25">
      <c r="A32" s="149"/>
      <c r="B32" s="149"/>
      <c r="C32" s="149"/>
      <c r="D32" s="149" t="s">
        <v>71</v>
      </c>
      <c r="E32" s="149"/>
      <c r="F32" s="167"/>
      <c r="G32" s="150"/>
      <c r="H32" s="150"/>
      <c r="I32" s="150"/>
      <c r="J32" s="149"/>
      <c r="K32" s="149"/>
      <c r="L32" s="149"/>
      <c r="M32" s="149"/>
      <c r="N32" s="149"/>
      <c r="O32" s="149"/>
      <c r="P32" s="149"/>
      <c r="Q32" s="146"/>
      <c r="R32" s="146"/>
      <c r="S32" s="149"/>
      <c r="T32" s="146"/>
      <c r="U32" s="146"/>
      <c r="V32" s="146"/>
      <c r="W32" s="146"/>
      <c r="X32" s="146"/>
      <c r="Y32" s="146"/>
      <c r="Z32" s="146"/>
    </row>
    <row r="33" spans="1:26" ht="24.95" customHeight="1" x14ac:dyDescent="0.25">
      <c r="A33" s="171"/>
      <c r="B33" s="168" t="s">
        <v>103</v>
      </c>
      <c r="C33" s="172" t="s">
        <v>119</v>
      </c>
      <c r="D33" s="168" t="s">
        <v>120</v>
      </c>
      <c r="E33" s="168" t="s">
        <v>111</v>
      </c>
      <c r="F33" s="169">
        <v>1068.923</v>
      </c>
      <c r="G33" s="170"/>
      <c r="H33" s="170"/>
      <c r="I33" s="170">
        <f>ROUND(F33*(G33+H33),2)</f>
        <v>0</v>
      </c>
      <c r="J33" s="168">
        <f>ROUND(F33*(N33),2)</f>
        <v>7535.91</v>
      </c>
      <c r="K33" s="1">
        <f>ROUND(F33*(O33),2)</f>
        <v>0</v>
      </c>
      <c r="L33" s="1">
        <f>ROUND(F33*(G33),2)</f>
        <v>0</v>
      </c>
      <c r="M33" s="1"/>
      <c r="N33" s="1">
        <v>7.05</v>
      </c>
      <c r="O33" s="1"/>
      <c r="P33" s="160"/>
      <c r="Q33" s="173"/>
      <c r="R33" s="173"/>
      <c r="S33" s="149"/>
      <c r="V33" s="174"/>
      <c r="Z33">
        <v>0</v>
      </c>
    </row>
    <row r="34" spans="1:26" x14ac:dyDescent="0.25">
      <c r="A34" s="149"/>
      <c r="B34" s="149"/>
      <c r="C34" s="149"/>
      <c r="D34" s="149" t="s">
        <v>71</v>
      </c>
      <c r="E34" s="149"/>
      <c r="F34" s="167"/>
      <c r="G34" s="152"/>
      <c r="H34" s="152"/>
      <c r="I34" s="152">
        <f>ROUND((SUM(I32:I33))/1,2)</f>
        <v>0</v>
      </c>
      <c r="J34" s="149"/>
      <c r="K34" s="149"/>
      <c r="L34" s="149">
        <f>ROUND((SUM(L32:L33))/1,2)</f>
        <v>0</v>
      </c>
      <c r="M34" s="149">
        <f>ROUND((SUM(M32:M33))/1,2)</f>
        <v>0</v>
      </c>
      <c r="N34" s="149"/>
      <c r="O34" s="149"/>
      <c r="P34" s="175"/>
      <c r="S34" s="167">
        <f>ROUND((SUM(S32:S33))/1,2)</f>
        <v>0</v>
      </c>
      <c r="V34">
        <f>ROUND((SUM(V32:V33))/1,2)</f>
        <v>0</v>
      </c>
    </row>
    <row r="35" spans="1:26" x14ac:dyDescent="0.25">
      <c r="A35" s="1"/>
      <c r="B35" s="1"/>
      <c r="C35" s="1"/>
      <c r="D35" s="1"/>
      <c r="E35" s="1"/>
      <c r="F35" s="160"/>
      <c r="G35" s="142"/>
      <c r="H35" s="142"/>
      <c r="I35" s="142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49"/>
      <c r="B36" s="149"/>
      <c r="C36" s="149"/>
      <c r="D36" s="2" t="s">
        <v>67</v>
      </c>
      <c r="E36" s="149"/>
      <c r="F36" s="167"/>
      <c r="G36" s="152"/>
      <c r="H36" s="152">
        <f>ROUND((SUM(M9:M35))/2,2)</f>
        <v>0</v>
      </c>
      <c r="I36" s="152">
        <f>ROUND((SUM(I9:I35))/2,2)</f>
        <v>0</v>
      </c>
      <c r="J36" s="149"/>
      <c r="K36" s="149"/>
      <c r="L36" s="149">
        <f>ROUND((SUM(L9:L35))/2,2)</f>
        <v>0</v>
      </c>
      <c r="M36" s="149">
        <f>ROUND((SUM(M9:M35))/2,2)</f>
        <v>0</v>
      </c>
      <c r="N36" s="149"/>
      <c r="O36" s="149"/>
      <c r="P36" s="175"/>
      <c r="S36" s="175">
        <f>ROUND((SUM(S9:S35))/2,2)</f>
        <v>709.52</v>
      </c>
      <c r="V36">
        <f>ROUND((SUM(V9:V35))/2,2)</f>
        <v>0</v>
      </c>
    </row>
    <row r="37" spans="1:26" x14ac:dyDescent="0.25">
      <c r="A37" s="176"/>
      <c r="B37" s="176"/>
      <c r="C37" s="176"/>
      <c r="D37" s="176" t="s">
        <v>72</v>
      </c>
      <c r="E37" s="176"/>
      <c r="F37" s="177"/>
      <c r="G37" s="178"/>
      <c r="H37" s="178">
        <f>ROUND((SUM(M9:M36))/3,2)</f>
        <v>0</v>
      </c>
      <c r="I37" s="178">
        <f>ROUND((SUM(I9:I36))/3,2)</f>
        <v>0</v>
      </c>
      <c r="J37" s="176"/>
      <c r="K37" s="176">
        <f>ROUND((SUM(K9:K36))/3,2)</f>
        <v>0</v>
      </c>
      <c r="L37" s="176">
        <f>ROUND((SUM(L9:L36))/3,2)</f>
        <v>0</v>
      </c>
      <c r="M37" s="176">
        <f>ROUND((SUM(M9:M36))/3,2)</f>
        <v>0</v>
      </c>
      <c r="N37" s="176"/>
      <c r="O37" s="176"/>
      <c r="P37" s="177"/>
      <c r="Q37" s="179"/>
      <c r="R37" s="179"/>
      <c r="S37" s="194">
        <f>ROUND((SUM(S9:S36))/3,2)</f>
        <v>709.52</v>
      </c>
      <c r="T37" s="179"/>
      <c r="U37" s="179"/>
      <c r="V37" s="179">
        <f>ROUND((SUM(V9:V36))/3,2)</f>
        <v>0</v>
      </c>
      <c r="Z37">
        <f>(SUM(Z9:Z36))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Stabilizácia svahu a stavebné úpravy plôch pri vodnej nádrži Veľká Domaša R. O. Dobrá / SO 01 STABILIZÁCIA SVAHU A STAVEBNÉ ÚPRAVY PLÔCH a SO 06 SPEVNENÉ PLOCHY A PANELOVÁ CESTA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16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1"/>
      <c r="B3" s="34" t="s">
        <v>121</v>
      </c>
      <c r="C3" s="35"/>
      <c r="D3" s="36"/>
      <c r="E3" s="36"/>
      <c r="F3" s="36"/>
      <c r="G3" s="16"/>
      <c r="H3" s="16"/>
      <c r="I3" s="37" t="s">
        <v>17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19</v>
      </c>
      <c r="J4" s="30"/>
    </row>
    <row r="5" spans="1:23" ht="18" customHeight="1" thickBot="1" x14ac:dyDescent="0.3">
      <c r="A5" s="11"/>
      <c r="B5" s="38" t="s">
        <v>20</v>
      </c>
      <c r="C5" s="19"/>
      <c r="D5" s="16"/>
      <c r="E5" s="16"/>
      <c r="F5" s="39" t="s">
        <v>21</v>
      </c>
      <c r="G5" s="16"/>
      <c r="H5" s="16"/>
      <c r="I5" s="37" t="s">
        <v>22</v>
      </c>
      <c r="J5" s="40" t="s">
        <v>23</v>
      </c>
    </row>
    <row r="6" spans="1:23" ht="20.100000000000001" customHeight="1" thickTop="1" x14ac:dyDescent="0.25">
      <c r="A6" s="11"/>
      <c r="B6" s="202" t="s">
        <v>24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1"/>
      <c r="B7" s="49" t="s">
        <v>27</v>
      </c>
      <c r="C7" s="42"/>
      <c r="D7" s="17"/>
      <c r="E7" s="17"/>
      <c r="F7" s="17"/>
      <c r="G7" s="50" t="s">
        <v>28</v>
      </c>
      <c r="H7" s="17"/>
      <c r="I7" s="28"/>
      <c r="J7" s="43"/>
    </row>
    <row r="8" spans="1:23" ht="20.100000000000001" customHeight="1" x14ac:dyDescent="0.25">
      <c r="A8" s="11"/>
      <c r="B8" s="205" t="s">
        <v>25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1"/>
      <c r="B9" s="38" t="s">
        <v>27</v>
      </c>
      <c r="C9" s="19"/>
      <c r="D9" s="16"/>
      <c r="E9" s="16"/>
      <c r="F9" s="16"/>
      <c r="G9" s="39" t="s">
        <v>28</v>
      </c>
      <c r="H9" s="16"/>
      <c r="I9" s="27"/>
      <c r="J9" s="30"/>
    </row>
    <row r="10" spans="1:23" ht="20.100000000000001" customHeight="1" x14ac:dyDescent="0.25">
      <c r="A10" s="11"/>
      <c r="B10" s="205" t="s">
        <v>26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1"/>
      <c r="B11" s="38" t="s">
        <v>27</v>
      </c>
      <c r="C11" s="19"/>
      <c r="D11" s="16"/>
      <c r="E11" s="16"/>
      <c r="F11" s="16"/>
      <c r="G11" s="39" t="s">
        <v>28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29</v>
      </c>
      <c r="C15" s="83" t="s">
        <v>6</v>
      </c>
      <c r="D15" s="83" t="s">
        <v>56</v>
      </c>
      <c r="E15" s="84" t="s">
        <v>57</v>
      </c>
      <c r="F15" s="96" t="s">
        <v>58</v>
      </c>
      <c r="G15" s="51" t="s">
        <v>34</v>
      </c>
      <c r="H15" s="54" t="s">
        <v>35</v>
      </c>
      <c r="I15" s="26"/>
      <c r="J15" s="48"/>
    </row>
    <row r="16" spans="1:23" ht="18" customHeight="1" x14ac:dyDescent="0.25">
      <c r="A16" s="11"/>
      <c r="B16" s="85">
        <v>1</v>
      </c>
      <c r="C16" s="86" t="s">
        <v>30</v>
      </c>
      <c r="D16" s="87">
        <f>'Rekap 14064'!B14</f>
        <v>0</v>
      </c>
      <c r="E16" s="88">
        <f>'Rekap 14064'!C14</f>
        <v>0</v>
      </c>
      <c r="F16" s="97">
        <f>'Rekap 14064'!D14</f>
        <v>0</v>
      </c>
      <c r="G16" s="52">
        <v>6</v>
      </c>
      <c r="H16" s="106" t="s">
        <v>36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31</v>
      </c>
      <c r="D17" s="69">
        <f>'Rekap 14064'!B18</f>
        <v>0</v>
      </c>
      <c r="E17" s="67">
        <f>'Rekap 14064'!C18</f>
        <v>0</v>
      </c>
      <c r="F17" s="72">
        <f>'Rekap 14064'!D18</f>
        <v>0</v>
      </c>
      <c r="G17" s="53">
        <v>7</v>
      </c>
      <c r="H17" s="107" t="s">
        <v>37</v>
      </c>
      <c r="I17" s="120"/>
      <c r="J17" s="118">
        <f>'SO 14064'!Z65</f>
        <v>0</v>
      </c>
    </row>
    <row r="18" spans="1:26" ht="18" customHeight="1" x14ac:dyDescent="0.25">
      <c r="A18" s="11"/>
      <c r="B18" s="60">
        <v>3</v>
      </c>
      <c r="C18" s="63" t="s">
        <v>32</v>
      </c>
      <c r="D18" s="70"/>
      <c r="E18" s="68"/>
      <c r="F18" s="73"/>
      <c r="G18" s="53">
        <v>8</v>
      </c>
      <c r="H18" s="107" t="s">
        <v>38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33</v>
      </c>
      <c r="D20" s="71"/>
      <c r="E20" s="91"/>
      <c r="F20" s="98">
        <f>SUM(F16:F19)</f>
        <v>0</v>
      </c>
      <c r="G20" s="53">
        <v>10</v>
      </c>
      <c r="H20" s="107" t="s">
        <v>33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46</v>
      </c>
      <c r="C21" s="61" t="s">
        <v>7</v>
      </c>
      <c r="D21" s="66"/>
      <c r="E21" s="18"/>
      <c r="F21" s="89"/>
      <c r="G21" s="57" t="s">
        <v>52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47</v>
      </c>
      <c r="D22" s="78"/>
      <c r="E22" s="80" t="s">
        <v>50</v>
      </c>
      <c r="F22" s="72">
        <f>((F16*U22*0)+(F17*V22*0)+(F18*W22*0))/100</f>
        <v>0</v>
      </c>
      <c r="G22" s="52">
        <v>16</v>
      </c>
      <c r="H22" s="106" t="s">
        <v>53</v>
      </c>
      <c r="I22" s="121" t="s">
        <v>50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48</v>
      </c>
      <c r="D23" s="58"/>
      <c r="E23" s="80" t="s">
        <v>51</v>
      </c>
      <c r="F23" s="73">
        <f>((F16*U23*0)+(F17*V23*0)+(F18*W23*0))/100</f>
        <v>0</v>
      </c>
      <c r="G23" s="53">
        <v>17</v>
      </c>
      <c r="H23" s="107" t="s">
        <v>54</v>
      </c>
      <c r="I23" s="121" t="s">
        <v>50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49</v>
      </c>
      <c r="D24" s="58"/>
      <c r="E24" s="80" t="s">
        <v>50</v>
      </c>
      <c r="F24" s="73">
        <f>((F16*U24*0)+(F17*V24*0)+(F18*W24*0))/100</f>
        <v>0</v>
      </c>
      <c r="G24" s="53">
        <v>18</v>
      </c>
      <c r="H24" s="107" t="s">
        <v>55</v>
      </c>
      <c r="I24" s="121" t="s">
        <v>51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33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61</v>
      </c>
      <c r="D27" s="127"/>
      <c r="E27" s="93"/>
      <c r="F27" s="29"/>
      <c r="G27" s="100" t="s">
        <v>39</v>
      </c>
      <c r="H27" s="95" t="s">
        <v>40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41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42</v>
      </c>
      <c r="I29" s="114">
        <f>J28-SUM('SO 14064'!K9:'SO 14064'!K64)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43</v>
      </c>
      <c r="I30" s="80">
        <f>SUM('SO 14064'!K9:'SO 14064'!K64)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44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45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59</v>
      </c>
      <c r="E33" s="15"/>
      <c r="F33" s="94"/>
      <c r="G33" s="102">
        <v>26</v>
      </c>
      <c r="H33" s="133" t="s">
        <v>60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24</v>
      </c>
      <c r="B1" s="212"/>
      <c r="C1" s="212"/>
      <c r="D1" s="213"/>
      <c r="E1" s="137" t="s">
        <v>21</v>
      </c>
      <c r="F1" s="136"/>
      <c r="W1">
        <v>30.126000000000001</v>
      </c>
    </row>
    <row r="2" spans="1:26" ht="20.100000000000001" customHeight="1" x14ac:dyDescent="0.25">
      <c r="A2" s="211" t="s">
        <v>25</v>
      </c>
      <c r="B2" s="212"/>
      <c r="C2" s="212"/>
      <c r="D2" s="213"/>
      <c r="E2" s="137" t="s">
        <v>19</v>
      </c>
      <c r="F2" s="136"/>
    </row>
    <row r="3" spans="1:26" ht="20.100000000000001" customHeight="1" x14ac:dyDescent="0.25">
      <c r="A3" s="211" t="s">
        <v>26</v>
      </c>
      <c r="B3" s="212"/>
      <c r="C3" s="212"/>
      <c r="D3" s="213"/>
      <c r="E3" s="137" t="s">
        <v>65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121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66</v>
      </c>
      <c r="B8" s="135"/>
      <c r="C8" s="135"/>
      <c r="D8" s="135"/>
      <c r="E8" s="135"/>
      <c r="F8" s="135"/>
    </row>
    <row r="9" spans="1:26" x14ac:dyDescent="0.25">
      <c r="A9" s="140" t="s">
        <v>62</v>
      </c>
      <c r="B9" s="140" t="s">
        <v>56</v>
      </c>
      <c r="C9" s="140" t="s">
        <v>57</v>
      </c>
      <c r="D9" s="140" t="s">
        <v>33</v>
      </c>
      <c r="E9" s="140" t="s">
        <v>63</v>
      </c>
      <c r="F9" s="140" t="s">
        <v>64</v>
      </c>
    </row>
    <row r="10" spans="1:26" x14ac:dyDescent="0.25">
      <c r="A10" s="147" t="s">
        <v>67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68</v>
      </c>
      <c r="B11" s="150">
        <f>'SO 14064'!L22</f>
        <v>0</v>
      </c>
      <c r="C11" s="150">
        <f>'SO 14064'!M22</f>
        <v>0</v>
      </c>
      <c r="D11" s="150">
        <f>'SO 14064'!I22</f>
        <v>0</v>
      </c>
      <c r="E11" s="151">
        <f>'SO 14064'!P22</f>
        <v>0</v>
      </c>
      <c r="F11" s="151">
        <f>'SO 14064'!S22</f>
        <v>7.0000000000000007E-2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69</v>
      </c>
      <c r="B12" s="150">
        <f>'SO 14064'!L29</f>
        <v>0</v>
      </c>
      <c r="C12" s="150">
        <f>'SO 14064'!M29</f>
        <v>0</v>
      </c>
      <c r="D12" s="150">
        <f>'SO 14064'!I29</f>
        <v>0</v>
      </c>
      <c r="E12" s="151">
        <f>'SO 14064'!P29</f>
        <v>4.92</v>
      </c>
      <c r="F12" s="151">
        <f>'SO 14064'!S29</f>
        <v>19.82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122</v>
      </c>
      <c r="B13" s="150">
        <f>'SO 14064'!L53</f>
        <v>0</v>
      </c>
      <c r="C13" s="150">
        <f>'SO 14064'!M53</f>
        <v>0</v>
      </c>
      <c r="D13" s="150">
        <f>'SO 14064'!I53</f>
        <v>0</v>
      </c>
      <c r="E13" s="151">
        <f>'SO 14064'!P53</f>
        <v>23.51</v>
      </c>
      <c r="F13" s="151">
        <f>'SO 14064'!S53</f>
        <v>23.81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2" t="s">
        <v>67</v>
      </c>
      <c r="B14" s="152">
        <f>'SO 14064'!L55</f>
        <v>0</v>
      </c>
      <c r="C14" s="152">
        <f>'SO 14064'!M55</f>
        <v>0</v>
      </c>
      <c r="D14" s="152">
        <f>'SO 14064'!I55</f>
        <v>0</v>
      </c>
      <c r="E14" s="153">
        <f>'SO 14064'!P55</f>
        <v>28.43</v>
      </c>
      <c r="F14" s="153">
        <f>'SO 14064'!S55</f>
        <v>43.7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"/>
      <c r="B15" s="142"/>
      <c r="C15" s="142"/>
      <c r="D15" s="142"/>
      <c r="E15" s="141"/>
      <c r="F15" s="141"/>
    </row>
    <row r="16" spans="1:26" x14ac:dyDescent="0.25">
      <c r="A16" s="2" t="s">
        <v>123</v>
      </c>
      <c r="B16" s="152"/>
      <c r="C16" s="150"/>
      <c r="D16" s="150"/>
      <c r="E16" s="151"/>
      <c r="F16" s="151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49" t="s">
        <v>124</v>
      </c>
      <c r="B17" s="150">
        <f>'SO 14064'!L62</f>
        <v>0</v>
      </c>
      <c r="C17" s="150">
        <f>'SO 14064'!M62</f>
        <v>0</v>
      </c>
      <c r="D17" s="150">
        <f>'SO 14064'!I62</f>
        <v>0</v>
      </c>
      <c r="E17" s="151">
        <f>'SO 14064'!P62</f>
        <v>0</v>
      </c>
      <c r="F17" s="151">
        <f>'SO 14064'!S62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2" t="s">
        <v>123</v>
      </c>
      <c r="B18" s="152">
        <f>'SO 14064'!L64</f>
        <v>0</v>
      </c>
      <c r="C18" s="152">
        <f>'SO 14064'!M64</f>
        <v>0</v>
      </c>
      <c r="D18" s="152">
        <f>'SO 14064'!I64</f>
        <v>0</v>
      </c>
      <c r="E18" s="153">
        <f>'SO 14064'!S64</f>
        <v>0</v>
      </c>
      <c r="F18" s="153">
        <f>'SO 14064'!V64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2" t="s">
        <v>72</v>
      </c>
      <c r="B20" s="152">
        <f>'SO 14064'!L65</f>
        <v>0</v>
      </c>
      <c r="C20" s="152">
        <f>'SO 14064'!M65</f>
        <v>0</v>
      </c>
      <c r="D20" s="152">
        <f>'SO 14064'!I65</f>
        <v>0</v>
      </c>
      <c r="E20" s="153">
        <f>'SO 14064'!S65</f>
        <v>43.7</v>
      </c>
      <c r="F20" s="153">
        <f>'SO 14064'!V65</f>
        <v>0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pane ySplit="8" topLeftCell="A9" activePane="bottomLeft" state="frozen"/>
      <selection pane="bottomLeft" activeCell="G61" sqref="G11:G61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4" t="s">
        <v>24</v>
      </c>
      <c r="C1" s="215"/>
      <c r="D1" s="215"/>
      <c r="E1" s="215"/>
      <c r="F1" s="215"/>
      <c r="G1" s="215"/>
      <c r="H1" s="216"/>
      <c r="I1" s="159" t="s">
        <v>21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4" t="s">
        <v>25</v>
      </c>
      <c r="C2" s="215"/>
      <c r="D2" s="215"/>
      <c r="E2" s="215"/>
      <c r="F2" s="215"/>
      <c r="G2" s="215"/>
      <c r="H2" s="216"/>
      <c r="I2" s="159" t="s">
        <v>19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4" t="s">
        <v>26</v>
      </c>
      <c r="C3" s="215"/>
      <c r="D3" s="215"/>
      <c r="E3" s="215"/>
      <c r="F3" s="215"/>
      <c r="G3" s="215"/>
      <c r="H3" s="216"/>
      <c r="I3" s="159" t="s">
        <v>65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84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73</v>
      </c>
      <c r="B8" s="161" t="s">
        <v>74</v>
      </c>
      <c r="C8" s="161" t="s">
        <v>75</v>
      </c>
      <c r="D8" s="161" t="s">
        <v>76</v>
      </c>
      <c r="E8" s="161" t="s">
        <v>77</v>
      </c>
      <c r="F8" s="161" t="s">
        <v>78</v>
      </c>
      <c r="G8" s="161" t="s">
        <v>79</v>
      </c>
      <c r="H8" s="161" t="s">
        <v>57</v>
      </c>
      <c r="I8" s="161" t="s">
        <v>80</v>
      </c>
      <c r="J8" s="161"/>
      <c r="K8" s="161"/>
      <c r="L8" s="161"/>
      <c r="M8" s="161"/>
      <c r="N8" s="161"/>
      <c r="O8" s="161"/>
      <c r="P8" s="161" t="s">
        <v>81</v>
      </c>
      <c r="Q8" s="155"/>
      <c r="R8" s="155"/>
      <c r="S8" s="161" t="s">
        <v>82</v>
      </c>
      <c r="T8" s="157"/>
      <c r="U8" s="157"/>
      <c r="V8" s="163" t="s">
        <v>83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67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68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85</v>
      </c>
      <c r="C11" s="172" t="s">
        <v>125</v>
      </c>
      <c r="D11" s="168" t="s">
        <v>126</v>
      </c>
      <c r="E11" s="168" t="s">
        <v>97</v>
      </c>
      <c r="F11" s="169">
        <v>1</v>
      </c>
      <c r="G11" s="170"/>
      <c r="H11" s="170"/>
      <c r="I11" s="170">
        <f t="shared" ref="I11:I21" si="0">ROUND(F11*(G11+H11),2)</f>
        <v>0</v>
      </c>
      <c r="J11" s="168">
        <f t="shared" ref="J11:J21" si="1">ROUND(F11*(N11),2)</f>
        <v>1.69</v>
      </c>
      <c r="K11" s="1">
        <f t="shared" ref="K11:K21" si="2">ROUND(F11*(O11),2)</f>
        <v>0</v>
      </c>
      <c r="L11" s="1">
        <f t="shared" ref="L11:L21" si="3">ROUND(F11*(G11),2)</f>
        <v>0</v>
      </c>
      <c r="M11" s="1"/>
      <c r="N11" s="1">
        <v>1.69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85</v>
      </c>
      <c r="C12" s="172" t="s">
        <v>127</v>
      </c>
      <c r="D12" s="168" t="s">
        <v>128</v>
      </c>
      <c r="E12" s="168" t="s">
        <v>129</v>
      </c>
      <c r="F12" s="169">
        <v>10</v>
      </c>
      <c r="G12" s="170"/>
      <c r="H12" s="170"/>
      <c r="I12" s="170">
        <f t="shared" si="0"/>
        <v>0</v>
      </c>
      <c r="J12" s="168">
        <f t="shared" si="1"/>
        <v>33.9</v>
      </c>
      <c r="K12" s="1">
        <f t="shared" si="2"/>
        <v>0</v>
      </c>
      <c r="L12" s="1">
        <f t="shared" si="3"/>
        <v>0</v>
      </c>
      <c r="M12" s="1"/>
      <c r="N12" s="1">
        <v>3.39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85</v>
      </c>
      <c r="C13" s="172" t="s">
        <v>130</v>
      </c>
      <c r="D13" s="168" t="s">
        <v>131</v>
      </c>
      <c r="E13" s="168" t="s">
        <v>132</v>
      </c>
      <c r="F13" s="169">
        <v>5</v>
      </c>
      <c r="G13" s="170"/>
      <c r="H13" s="170"/>
      <c r="I13" s="170">
        <f t="shared" si="0"/>
        <v>0</v>
      </c>
      <c r="J13" s="168">
        <f t="shared" si="1"/>
        <v>13.05</v>
      </c>
      <c r="K13" s="1">
        <f t="shared" si="2"/>
        <v>0</v>
      </c>
      <c r="L13" s="1">
        <f t="shared" si="3"/>
        <v>0</v>
      </c>
      <c r="M13" s="1"/>
      <c r="N13" s="1">
        <v>2.61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85</v>
      </c>
      <c r="C14" s="172" t="s">
        <v>133</v>
      </c>
      <c r="D14" s="168" t="s">
        <v>134</v>
      </c>
      <c r="E14" s="168" t="s">
        <v>88</v>
      </c>
      <c r="F14" s="169">
        <v>35</v>
      </c>
      <c r="G14" s="170"/>
      <c r="H14" s="170"/>
      <c r="I14" s="170">
        <f t="shared" si="0"/>
        <v>0</v>
      </c>
      <c r="J14" s="168">
        <f t="shared" si="1"/>
        <v>709.8</v>
      </c>
      <c r="K14" s="1">
        <f t="shared" si="2"/>
        <v>0</v>
      </c>
      <c r="L14" s="1">
        <f t="shared" si="3"/>
        <v>0</v>
      </c>
      <c r="M14" s="1"/>
      <c r="N14" s="1">
        <v>20.28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85</v>
      </c>
      <c r="C15" s="172" t="s">
        <v>135</v>
      </c>
      <c r="D15" s="168" t="s">
        <v>136</v>
      </c>
      <c r="E15" s="168" t="s">
        <v>88</v>
      </c>
      <c r="F15" s="169">
        <v>120</v>
      </c>
      <c r="G15" s="170"/>
      <c r="H15" s="170"/>
      <c r="I15" s="170">
        <f t="shared" si="0"/>
        <v>0</v>
      </c>
      <c r="J15" s="168">
        <f t="shared" si="1"/>
        <v>1083.5999999999999</v>
      </c>
      <c r="K15" s="1">
        <f t="shared" si="2"/>
        <v>0</v>
      </c>
      <c r="L15" s="1">
        <f t="shared" si="3"/>
        <v>0</v>
      </c>
      <c r="M15" s="1"/>
      <c r="N15" s="1">
        <v>9.0299999999999994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85</v>
      </c>
      <c r="C16" s="172" t="s">
        <v>137</v>
      </c>
      <c r="D16" s="168" t="s">
        <v>138</v>
      </c>
      <c r="E16" s="168" t="s">
        <v>88</v>
      </c>
      <c r="F16" s="169">
        <v>120</v>
      </c>
      <c r="G16" s="170"/>
      <c r="H16" s="170"/>
      <c r="I16" s="170">
        <f t="shared" si="0"/>
        <v>0</v>
      </c>
      <c r="J16" s="168">
        <f t="shared" si="1"/>
        <v>174</v>
      </c>
      <c r="K16" s="1">
        <f t="shared" si="2"/>
        <v>0</v>
      </c>
      <c r="L16" s="1">
        <f t="shared" si="3"/>
        <v>0</v>
      </c>
      <c r="M16" s="1"/>
      <c r="N16" s="1">
        <v>1.45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85</v>
      </c>
      <c r="C17" s="172" t="s">
        <v>139</v>
      </c>
      <c r="D17" s="168" t="s">
        <v>140</v>
      </c>
      <c r="E17" s="168" t="s">
        <v>97</v>
      </c>
      <c r="F17" s="169">
        <v>95</v>
      </c>
      <c r="G17" s="170"/>
      <c r="H17" s="170"/>
      <c r="I17" s="170">
        <f t="shared" si="0"/>
        <v>0</v>
      </c>
      <c r="J17" s="168">
        <f t="shared" si="1"/>
        <v>293.55</v>
      </c>
      <c r="K17" s="1">
        <f t="shared" si="2"/>
        <v>0</v>
      </c>
      <c r="L17" s="1">
        <f t="shared" si="3"/>
        <v>0</v>
      </c>
      <c r="M17" s="1"/>
      <c r="N17" s="1">
        <v>3.09</v>
      </c>
      <c r="O17" s="1"/>
      <c r="P17" s="167">
        <v>6.9999999999999999E-4</v>
      </c>
      <c r="Q17" s="173"/>
      <c r="R17" s="173">
        <v>6.9999999999999999E-4</v>
      </c>
      <c r="S17" s="149">
        <f>ROUND(F17*(R17),3)</f>
        <v>6.7000000000000004E-2</v>
      </c>
      <c r="V17" s="174"/>
      <c r="Z17">
        <v>0</v>
      </c>
    </row>
    <row r="18" spans="1:26" ht="24.95" customHeight="1" x14ac:dyDescent="0.25">
      <c r="A18" s="171"/>
      <c r="B18" s="168" t="s">
        <v>85</v>
      </c>
      <c r="C18" s="172" t="s">
        <v>141</v>
      </c>
      <c r="D18" s="168" t="s">
        <v>142</v>
      </c>
      <c r="E18" s="168" t="s">
        <v>97</v>
      </c>
      <c r="F18" s="169">
        <v>95</v>
      </c>
      <c r="G18" s="170"/>
      <c r="H18" s="170"/>
      <c r="I18" s="170">
        <f t="shared" si="0"/>
        <v>0</v>
      </c>
      <c r="J18" s="168">
        <f t="shared" si="1"/>
        <v>99.75</v>
      </c>
      <c r="K18" s="1">
        <f t="shared" si="2"/>
        <v>0</v>
      </c>
      <c r="L18" s="1">
        <f t="shared" si="3"/>
        <v>0</v>
      </c>
      <c r="M18" s="1"/>
      <c r="N18" s="1">
        <v>1.05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85</v>
      </c>
      <c r="C19" s="172" t="s">
        <v>143</v>
      </c>
      <c r="D19" s="168" t="s">
        <v>144</v>
      </c>
      <c r="E19" s="168" t="s">
        <v>145</v>
      </c>
      <c r="F19" s="169">
        <v>120</v>
      </c>
      <c r="G19" s="170"/>
      <c r="H19" s="170"/>
      <c r="I19" s="170">
        <f t="shared" si="0"/>
        <v>0</v>
      </c>
      <c r="J19" s="168">
        <f t="shared" si="1"/>
        <v>3000</v>
      </c>
      <c r="K19" s="1">
        <f t="shared" si="2"/>
        <v>0</v>
      </c>
      <c r="L19" s="1">
        <f t="shared" si="3"/>
        <v>0</v>
      </c>
      <c r="M19" s="1"/>
      <c r="N19" s="1">
        <v>25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85</v>
      </c>
      <c r="C20" s="172" t="s">
        <v>146</v>
      </c>
      <c r="D20" s="168" t="s">
        <v>147</v>
      </c>
      <c r="E20" s="168" t="s">
        <v>88</v>
      </c>
      <c r="F20" s="169">
        <v>120</v>
      </c>
      <c r="G20" s="170"/>
      <c r="H20" s="170"/>
      <c r="I20" s="170">
        <f t="shared" si="0"/>
        <v>0</v>
      </c>
      <c r="J20" s="168">
        <f t="shared" si="1"/>
        <v>196.8</v>
      </c>
      <c r="K20" s="1">
        <f t="shared" si="2"/>
        <v>0</v>
      </c>
      <c r="L20" s="1">
        <f t="shared" si="3"/>
        <v>0</v>
      </c>
      <c r="M20" s="1"/>
      <c r="N20" s="1">
        <v>1.6400000000000001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85</v>
      </c>
      <c r="C21" s="172" t="s">
        <v>148</v>
      </c>
      <c r="D21" s="168" t="s">
        <v>149</v>
      </c>
      <c r="E21" s="168" t="s">
        <v>88</v>
      </c>
      <c r="F21" s="169">
        <v>35</v>
      </c>
      <c r="G21" s="170"/>
      <c r="H21" s="170"/>
      <c r="I21" s="170">
        <f t="shared" si="0"/>
        <v>0</v>
      </c>
      <c r="J21" s="168">
        <f t="shared" si="1"/>
        <v>125.3</v>
      </c>
      <c r="K21" s="1">
        <f t="shared" si="2"/>
        <v>0</v>
      </c>
      <c r="L21" s="1">
        <f t="shared" si="3"/>
        <v>0</v>
      </c>
      <c r="M21" s="1"/>
      <c r="N21" s="1">
        <v>3.58</v>
      </c>
      <c r="O21" s="1"/>
      <c r="P21" s="160"/>
      <c r="Q21" s="173"/>
      <c r="R21" s="173"/>
      <c r="S21" s="149"/>
      <c r="V21" s="174"/>
      <c r="Z21">
        <v>0</v>
      </c>
    </row>
    <row r="22" spans="1:26" x14ac:dyDescent="0.25">
      <c r="A22" s="149"/>
      <c r="B22" s="149"/>
      <c r="C22" s="149"/>
      <c r="D22" s="149" t="s">
        <v>68</v>
      </c>
      <c r="E22" s="149"/>
      <c r="F22" s="167"/>
      <c r="G22" s="152"/>
      <c r="H22" s="152">
        <f>ROUND((SUM(M10:M21))/1,2)</f>
        <v>0</v>
      </c>
      <c r="I22" s="152">
        <f>ROUND((SUM(I10:I21))/1,2)</f>
        <v>0</v>
      </c>
      <c r="J22" s="149"/>
      <c r="K22" s="149"/>
      <c r="L22" s="149">
        <f>ROUND((SUM(L10:L21))/1,2)</f>
        <v>0</v>
      </c>
      <c r="M22" s="149">
        <f>ROUND((SUM(M10:M21))/1,2)</f>
        <v>0</v>
      </c>
      <c r="N22" s="149"/>
      <c r="O22" s="149"/>
      <c r="P22" s="175">
        <f>ROUND((SUM(P10:P21))/1,2)</f>
        <v>0</v>
      </c>
      <c r="Q22" s="146"/>
      <c r="R22" s="146"/>
      <c r="S22" s="175">
        <f>ROUND((SUM(S10:S21))/1,2)</f>
        <v>7.0000000000000007E-2</v>
      </c>
      <c r="T22" s="146"/>
      <c r="U22" s="146"/>
      <c r="V22" s="146"/>
      <c r="W22" s="146"/>
      <c r="X22" s="146"/>
      <c r="Y22" s="146"/>
      <c r="Z22" s="146"/>
    </row>
    <row r="23" spans="1:26" x14ac:dyDescent="0.25">
      <c r="A23" s="1"/>
      <c r="B23" s="1"/>
      <c r="C23" s="1"/>
      <c r="D23" s="1"/>
      <c r="E23" s="1"/>
      <c r="F23" s="160"/>
      <c r="G23" s="142"/>
      <c r="H23" s="142"/>
      <c r="I23" s="142"/>
      <c r="J23" s="1"/>
      <c r="K23" s="1"/>
      <c r="L23" s="1"/>
      <c r="M23" s="1"/>
      <c r="N23" s="1"/>
      <c r="O23" s="1"/>
      <c r="P23" s="1"/>
      <c r="S23" s="1"/>
    </row>
    <row r="24" spans="1:26" x14ac:dyDescent="0.25">
      <c r="A24" s="149"/>
      <c r="B24" s="149"/>
      <c r="C24" s="149"/>
      <c r="D24" s="149" t="s">
        <v>69</v>
      </c>
      <c r="E24" s="149"/>
      <c r="F24" s="167"/>
      <c r="G24" s="150"/>
      <c r="H24" s="150"/>
      <c r="I24" s="150"/>
      <c r="J24" s="149"/>
      <c r="K24" s="149"/>
      <c r="L24" s="149"/>
      <c r="M24" s="149"/>
      <c r="N24" s="149"/>
      <c r="O24" s="149"/>
      <c r="P24" s="149"/>
      <c r="Q24" s="146"/>
      <c r="R24" s="146"/>
      <c r="S24" s="149"/>
      <c r="T24" s="146"/>
      <c r="U24" s="146"/>
      <c r="V24" s="146"/>
      <c r="W24" s="146"/>
      <c r="X24" s="146"/>
      <c r="Y24" s="146"/>
      <c r="Z24" s="146"/>
    </row>
    <row r="25" spans="1:26" ht="24.95" customHeight="1" x14ac:dyDescent="0.25">
      <c r="A25" s="171"/>
      <c r="B25" s="168" t="s">
        <v>150</v>
      </c>
      <c r="C25" s="172" t="s">
        <v>151</v>
      </c>
      <c r="D25" s="168" t="s">
        <v>152</v>
      </c>
      <c r="E25" s="168" t="s">
        <v>88</v>
      </c>
      <c r="F25" s="169">
        <v>3.5</v>
      </c>
      <c r="G25" s="170"/>
      <c r="H25" s="170"/>
      <c r="I25" s="170">
        <f>ROUND(F25*(G25+H25),2)</f>
        <v>0</v>
      </c>
      <c r="J25" s="168">
        <f>ROUND(F25*(N25),2)</f>
        <v>112.77</v>
      </c>
      <c r="K25" s="1">
        <f>ROUND(F25*(O25),2)</f>
        <v>0</v>
      </c>
      <c r="L25" s="1">
        <f>ROUND(F25*(G25),2)</f>
        <v>0</v>
      </c>
      <c r="M25" s="1"/>
      <c r="N25" s="1">
        <v>32.22</v>
      </c>
      <c r="O25" s="1"/>
      <c r="P25" s="167">
        <v>1.7034</v>
      </c>
      <c r="Q25" s="173"/>
      <c r="R25" s="173">
        <v>1.7034</v>
      </c>
      <c r="S25" s="149">
        <f>ROUND(F25*(R25),3)</f>
        <v>5.9619999999999997</v>
      </c>
      <c r="V25" s="174"/>
      <c r="Z25">
        <v>0</v>
      </c>
    </row>
    <row r="26" spans="1:26" ht="24.95" customHeight="1" x14ac:dyDescent="0.25">
      <c r="A26" s="171"/>
      <c r="B26" s="168" t="s">
        <v>150</v>
      </c>
      <c r="C26" s="172" t="s">
        <v>153</v>
      </c>
      <c r="D26" s="168" t="s">
        <v>154</v>
      </c>
      <c r="E26" s="168" t="s">
        <v>116</v>
      </c>
      <c r="F26" s="169">
        <v>2</v>
      </c>
      <c r="G26" s="170"/>
      <c r="H26" s="170"/>
      <c r="I26" s="170">
        <f>ROUND(F26*(G26+H26),2)</f>
        <v>0</v>
      </c>
      <c r="J26" s="168">
        <f>ROUND(F26*(N26),2)</f>
        <v>15</v>
      </c>
      <c r="K26" s="1">
        <f>ROUND(F26*(O26),2)</f>
        <v>0</v>
      </c>
      <c r="L26" s="1">
        <f>ROUND(F26*(G26),2)</f>
        <v>0</v>
      </c>
      <c r="M26" s="1"/>
      <c r="N26" s="1">
        <v>7.5</v>
      </c>
      <c r="O26" s="1"/>
      <c r="P26" s="167">
        <v>6.6E-3</v>
      </c>
      <c r="Q26" s="173"/>
      <c r="R26" s="173">
        <v>6.6E-3</v>
      </c>
      <c r="S26" s="149">
        <f>ROUND(F26*(R26),3)</f>
        <v>1.2999999999999999E-2</v>
      </c>
      <c r="V26" s="174"/>
      <c r="Z26">
        <v>0</v>
      </c>
    </row>
    <row r="27" spans="1:26" ht="24.95" customHeight="1" x14ac:dyDescent="0.25">
      <c r="A27" s="171"/>
      <c r="B27" s="168" t="s">
        <v>150</v>
      </c>
      <c r="C27" s="172" t="s">
        <v>155</v>
      </c>
      <c r="D27" s="168" t="s">
        <v>156</v>
      </c>
      <c r="E27" s="168" t="s">
        <v>88</v>
      </c>
      <c r="F27" s="169">
        <v>5</v>
      </c>
      <c r="G27" s="170"/>
      <c r="H27" s="170"/>
      <c r="I27" s="170">
        <f>ROUND(F27*(G27+H27),2)</f>
        <v>0</v>
      </c>
      <c r="J27" s="168">
        <f>ROUND(F27*(N27),2)</f>
        <v>503.05</v>
      </c>
      <c r="K27" s="1">
        <f>ROUND(F27*(O27),2)</f>
        <v>0</v>
      </c>
      <c r="L27" s="1">
        <f>ROUND(F27*(G27),2)</f>
        <v>0</v>
      </c>
      <c r="M27" s="1"/>
      <c r="N27" s="1">
        <v>100.61</v>
      </c>
      <c r="O27" s="1"/>
      <c r="P27" s="167">
        <v>2.4733881177999999</v>
      </c>
      <c r="Q27" s="173"/>
      <c r="R27" s="173">
        <v>2.4733881177999999</v>
      </c>
      <c r="S27" s="149">
        <f>ROUND(F27*(R27),3)</f>
        <v>12.367000000000001</v>
      </c>
      <c r="V27" s="174"/>
      <c r="Z27">
        <v>0</v>
      </c>
    </row>
    <row r="28" spans="1:26" ht="24.95" customHeight="1" x14ac:dyDescent="0.25">
      <c r="A28" s="171"/>
      <c r="B28" s="168" t="s">
        <v>157</v>
      </c>
      <c r="C28" s="172" t="s">
        <v>158</v>
      </c>
      <c r="D28" s="168" t="s">
        <v>159</v>
      </c>
      <c r="E28" s="168" t="s">
        <v>116</v>
      </c>
      <c r="F28" s="169">
        <v>2.02</v>
      </c>
      <c r="G28" s="170"/>
      <c r="H28" s="170"/>
      <c r="I28" s="170">
        <f>ROUND(F28*(G28+H28),2)</f>
        <v>0</v>
      </c>
      <c r="J28" s="168">
        <f>ROUND(F28*(N28),2)</f>
        <v>91.61</v>
      </c>
      <c r="K28" s="1">
        <f>ROUND(F28*(O28),2)</f>
        <v>0</v>
      </c>
      <c r="L28" s="1"/>
      <c r="M28" s="1">
        <f>ROUND(F28*(G28),2)</f>
        <v>0</v>
      </c>
      <c r="N28" s="1">
        <v>45.35</v>
      </c>
      <c r="O28" s="1"/>
      <c r="P28" s="167">
        <v>0.73199999999999998</v>
      </c>
      <c r="Q28" s="173"/>
      <c r="R28" s="173">
        <v>0.73199999999999998</v>
      </c>
      <c r="S28" s="149">
        <f>ROUND(F28*(R28),3)</f>
        <v>1.4790000000000001</v>
      </c>
      <c r="V28" s="174"/>
      <c r="Z28">
        <v>0</v>
      </c>
    </row>
    <row r="29" spans="1:26" x14ac:dyDescent="0.25">
      <c r="A29" s="149"/>
      <c r="B29" s="149"/>
      <c r="C29" s="149"/>
      <c r="D29" s="149" t="s">
        <v>69</v>
      </c>
      <c r="E29" s="149"/>
      <c r="F29" s="167"/>
      <c r="G29" s="152"/>
      <c r="H29" s="152">
        <f>ROUND((SUM(M24:M28))/1,2)</f>
        <v>0</v>
      </c>
      <c r="I29" s="152">
        <f>ROUND((SUM(I24:I28))/1,2)</f>
        <v>0</v>
      </c>
      <c r="J29" s="149"/>
      <c r="K29" s="149"/>
      <c r="L29" s="149">
        <f>ROUND((SUM(L24:L28))/1,2)</f>
        <v>0</v>
      </c>
      <c r="M29" s="149">
        <f>ROUND((SUM(M24:M28))/1,2)</f>
        <v>0</v>
      </c>
      <c r="N29" s="149"/>
      <c r="O29" s="149"/>
      <c r="P29" s="175">
        <f>ROUND((SUM(P24:P28))/1,2)</f>
        <v>4.92</v>
      </c>
      <c r="Q29" s="146"/>
      <c r="R29" s="146"/>
      <c r="S29" s="175">
        <f>ROUND((SUM(S24:S28))/1,2)</f>
        <v>19.82</v>
      </c>
      <c r="T29" s="146"/>
      <c r="U29" s="146"/>
      <c r="V29" s="146"/>
      <c r="W29" s="146"/>
      <c r="X29" s="146"/>
      <c r="Y29" s="146"/>
      <c r="Z29" s="146"/>
    </row>
    <row r="30" spans="1:26" x14ac:dyDescent="0.25">
      <c r="A30" s="1"/>
      <c r="B30" s="1"/>
      <c r="C30" s="1"/>
      <c r="D30" s="1"/>
      <c r="E30" s="1"/>
      <c r="F30" s="160"/>
      <c r="G30" s="142"/>
      <c r="H30" s="142"/>
      <c r="I30" s="142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49"/>
      <c r="B31" s="149"/>
      <c r="C31" s="149"/>
      <c r="D31" s="149" t="s">
        <v>122</v>
      </c>
      <c r="E31" s="149"/>
      <c r="F31" s="167"/>
      <c r="G31" s="150"/>
      <c r="H31" s="150"/>
      <c r="I31" s="150"/>
      <c r="J31" s="149"/>
      <c r="K31" s="149"/>
      <c r="L31" s="149"/>
      <c r="M31" s="149"/>
      <c r="N31" s="149"/>
      <c r="O31" s="149"/>
      <c r="P31" s="149"/>
      <c r="Q31" s="146"/>
      <c r="R31" s="146"/>
      <c r="S31" s="149"/>
      <c r="T31" s="146"/>
      <c r="U31" s="146"/>
      <c r="V31" s="146"/>
      <c r="W31" s="146"/>
      <c r="X31" s="146"/>
      <c r="Y31" s="146"/>
      <c r="Z31" s="146"/>
    </row>
    <row r="32" spans="1:26" ht="24.95" customHeight="1" x14ac:dyDescent="0.25">
      <c r="A32" s="171"/>
      <c r="B32" s="168">
        <v>271</v>
      </c>
      <c r="C32" s="172" t="s">
        <v>160</v>
      </c>
      <c r="D32" s="168" t="s">
        <v>161</v>
      </c>
      <c r="E32" s="168" t="s">
        <v>116</v>
      </c>
      <c r="F32" s="169">
        <v>1</v>
      </c>
      <c r="G32" s="170"/>
      <c r="H32" s="170"/>
      <c r="I32" s="170">
        <f t="shared" ref="I32:I52" si="4">ROUND(F32*(G32+H32),2)</f>
        <v>0</v>
      </c>
      <c r="J32" s="168">
        <f t="shared" ref="J32:J52" si="5">ROUND(F32*(N32),2)</f>
        <v>211</v>
      </c>
      <c r="K32" s="1">
        <f t="shared" ref="K32:K52" si="6">ROUND(F32*(O32),2)</f>
        <v>0</v>
      </c>
      <c r="L32" s="1">
        <f t="shared" ref="L32:L45" si="7">ROUND(F32*(G32),2)</f>
        <v>0</v>
      </c>
      <c r="M32" s="1"/>
      <c r="N32" s="1">
        <v>211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150</v>
      </c>
      <c r="C33" s="172" t="s">
        <v>162</v>
      </c>
      <c r="D33" s="168" t="s">
        <v>163</v>
      </c>
      <c r="E33" s="168" t="s">
        <v>164</v>
      </c>
      <c r="F33" s="169">
        <v>20</v>
      </c>
      <c r="G33" s="170"/>
      <c r="H33" s="170"/>
      <c r="I33" s="170">
        <f t="shared" si="4"/>
        <v>0</v>
      </c>
      <c r="J33" s="168">
        <f t="shared" si="5"/>
        <v>2.8</v>
      </c>
      <c r="K33" s="1">
        <f t="shared" si="6"/>
        <v>0</v>
      </c>
      <c r="L33" s="1">
        <f t="shared" si="7"/>
        <v>0</v>
      </c>
      <c r="M33" s="1"/>
      <c r="N33" s="1">
        <v>0.14000000000000001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150</v>
      </c>
      <c r="C34" s="172" t="s">
        <v>165</v>
      </c>
      <c r="D34" s="168" t="s">
        <v>166</v>
      </c>
      <c r="E34" s="168" t="s">
        <v>116</v>
      </c>
      <c r="F34" s="169">
        <v>1</v>
      </c>
      <c r="G34" s="170"/>
      <c r="H34" s="170"/>
      <c r="I34" s="170">
        <f t="shared" si="4"/>
        <v>0</v>
      </c>
      <c r="J34" s="168">
        <f t="shared" si="5"/>
        <v>7.03</v>
      </c>
      <c r="K34" s="1">
        <f t="shared" si="6"/>
        <v>0</v>
      </c>
      <c r="L34" s="1">
        <f t="shared" si="7"/>
        <v>0</v>
      </c>
      <c r="M34" s="1"/>
      <c r="N34" s="1">
        <v>7.03</v>
      </c>
      <c r="O34" s="1"/>
      <c r="P34" s="167">
        <v>8.0000000000000007E-5</v>
      </c>
      <c r="Q34" s="173"/>
      <c r="R34" s="173">
        <v>8.0000000000000007E-5</v>
      </c>
      <c r="S34" s="149">
        <f>ROUND(F34*(R34),3)</f>
        <v>0</v>
      </c>
      <c r="V34" s="174"/>
      <c r="Z34">
        <v>0</v>
      </c>
    </row>
    <row r="35" spans="1:26" ht="24.95" customHeight="1" x14ac:dyDescent="0.25">
      <c r="A35" s="171"/>
      <c r="B35" s="168" t="s">
        <v>150</v>
      </c>
      <c r="C35" s="172" t="s">
        <v>167</v>
      </c>
      <c r="D35" s="168" t="s">
        <v>168</v>
      </c>
      <c r="E35" s="168" t="s">
        <v>116</v>
      </c>
      <c r="F35" s="169">
        <v>3</v>
      </c>
      <c r="G35" s="170"/>
      <c r="H35" s="170"/>
      <c r="I35" s="170">
        <f t="shared" si="4"/>
        <v>0</v>
      </c>
      <c r="J35" s="168">
        <f t="shared" si="5"/>
        <v>17.91</v>
      </c>
      <c r="K35" s="1">
        <f t="shared" si="6"/>
        <v>0</v>
      </c>
      <c r="L35" s="1">
        <f t="shared" si="7"/>
        <v>0</v>
      </c>
      <c r="M35" s="1"/>
      <c r="N35" s="1">
        <v>5.97</v>
      </c>
      <c r="O35" s="1"/>
      <c r="P35" s="167">
        <v>2.0000000000000002E-5</v>
      </c>
      <c r="Q35" s="173"/>
      <c r="R35" s="173">
        <v>2.0000000000000002E-5</v>
      </c>
      <c r="S35" s="149">
        <f>ROUND(F35*(R35),3)</f>
        <v>0</v>
      </c>
      <c r="V35" s="174"/>
      <c r="Z35">
        <v>0</v>
      </c>
    </row>
    <row r="36" spans="1:26" ht="24.95" customHeight="1" x14ac:dyDescent="0.25">
      <c r="A36" s="171"/>
      <c r="B36" s="168" t="s">
        <v>150</v>
      </c>
      <c r="C36" s="172" t="s">
        <v>169</v>
      </c>
      <c r="D36" s="168" t="s">
        <v>170</v>
      </c>
      <c r="E36" s="168" t="s">
        <v>116</v>
      </c>
      <c r="F36" s="169">
        <v>1</v>
      </c>
      <c r="G36" s="170"/>
      <c r="H36" s="170"/>
      <c r="I36" s="170">
        <f t="shared" si="4"/>
        <v>0</v>
      </c>
      <c r="J36" s="168">
        <f t="shared" si="5"/>
        <v>9.64</v>
      </c>
      <c r="K36" s="1">
        <f t="shared" si="6"/>
        <v>0</v>
      </c>
      <c r="L36" s="1">
        <f t="shared" si="7"/>
        <v>0</v>
      </c>
      <c r="M36" s="1"/>
      <c r="N36" s="1">
        <v>9.64</v>
      </c>
      <c r="O36" s="1"/>
      <c r="P36" s="167">
        <v>7.2000000000000005E-4</v>
      </c>
      <c r="Q36" s="173"/>
      <c r="R36" s="173">
        <v>7.2000000000000005E-4</v>
      </c>
      <c r="S36" s="149">
        <f>ROUND(F36*(R36),3)</f>
        <v>1E-3</v>
      </c>
      <c r="V36" s="174"/>
      <c r="Z36">
        <v>0</v>
      </c>
    </row>
    <row r="37" spans="1:26" ht="24.95" customHeight="1" x14ac:dyDescent="0.25">
      <c r="A37" s="171"/>
      <c r="B37" s="168" t="s">
        <v>150</v>
      </c>
      <c r="C37" s="172" t="s">
        <v>171</v>
      </c>
      <c r="D37" s="168" t="s">
        <v>172</v>
      </c>
      <c r="E37" s="168" t="s">
        <v>164</v>
      </c>
      <c r="F37" s="169">
        <v>20</v>
      </c>
      <c r="G37" s="170"/>
      <c r="H37" s="170"/>
      <c r="I37" s="170">
        <f t="shared" si="4"/>
        <v>0</v>
      </c>
      <c r="J37" s="168">
        <f t="shared" si="5"/>
        <v>56.6</v>
      </c>
      <c r="K37" s="1">
        <f t="shared" si="6"/>
        <v>0</v>
      </c>
      <c r="L37" s="1">
        <f t="shared" si="7"/>
        <v>0</v>
      </c>
      <c r="M37" s="1"/>
      <c r="N37" s="1">
        <v>2.83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150</v>
      </c>
      <c r="C38" s="172" t="s">
        <v>173</v>
      </c>
      <c r="D38" s="168" t="s">
        <v>174</v>
      </c>
      <c r="E38" s="168" t="s">
        <v>164</v>
      </c>
      <c r="F38" s="169">
        <v>15</v>
      </c>
      <c r="G38" s="170"/>
      <c r="H38" s="170"/>
      <c r="I38" s="170">
        <f t="shared" si="4"/>
        <v>0</v>
      </c>
      <c r="J38" s="168">
        <f t="shared" si="5"/>
        <v>9.3000000000000007</v>
      </c>
      <c r="K38" s="1">
        <f t="shared" si="6"/>
        <v>0</v>
      </c>
      <c r="L38" s="1">
        <f t="shared" si="7"/>
        <v>0</v>
      </c>
      <c r="M38" s="1"/>
      <c r="N38" s="1">
        <v>0.62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150</v>
      </c>
      <c r="C39" s="172" t="s">
        <v>175</v>
      </c>
      <c r="D39" s="168" t="s">
        <v>176</v>
      </c>
      <c r="E39" s="168" t="s">
        <v>116</v>
      </c>
      <c r="F39" s="169">
        <v>1</v>
      </c>
      <c r="G39" s="170"/>
      <c r="H39" s="170"/>
      <c r="I39" s="170">
        <f t="shared" si="4"/>
        <v>0</v>
      </c>
      <c r="J39" s="168">
        <f t="shared" si="5"/>
        <v>212.31</v>
      </c>
      <c r="K39" s="1">
        <f t="shared" si="6"/>
        <v>0</v>
      </c>
      <c r="L39" s="1">
        <f t="shared" si="7"/>
        <v>0</v>
      </c>
      <c r="M39" s="1"/>
      <c r="N39" s="1">
        <v>212.31</v>
      </c>
      <c r="O39" s="1"/>
      <c r="P39" s="167">
        <v>2.0809999999999999E-2</v>
      </c>
      <c r="Q39" s="173"/>
      <c r="R39" s="173">
        <v>2.0809999999999999E-2</v>
      </c>
      <c r="S39" s="149">
        <f>ROUND(F39*(R39),3)</f>
        <v>2.1000000000000001E-2</v>
      </c>
      <c r="V39" s="174"/>
      <c r="Z39">
        <v>0</v>
      </c>
    </row>
    <row r="40" spans="1:26" ht="24.95" customHeight="1" x14ac:dyDescent="0.25">
      <c r="A40" s="171"/>
      <c r="B40" s="168" t="s">
        <v>150</v>
      </c>
      <c r="C40" s="172" t="s">
        <v>177</v>
      </c>
      <c r="D40" s="168" t="s">
        <v>178</v>
      </c>
      <c r="E40" s="168" t="s">
        <v>116</v>
      </c>
      <c r="F40" s="169">
        <v>1</v>
      </c>
      <c r="G40" s="170"/>
      <c r="H40" s="170"/>
      <c r="I40" s="170">
        <f t="shared" si="4"/>
        <v>0</v>
      </c>
      <c r="J40" s="168">
        <f t="shared" si="5"/>
        <v>750</v>
      </c>
      <c r="K40" s="1">
        <f t="shared" si="6"/>
        <v>0</v>
      </c>
      <c r="L40" s="1">
        <f t="shared" si="7"/>
        <v>0</v>
      </c>
      <c r="M40" s="1"/>
      <c r="N40" s="1">
        <v>750</v>
      </c>
      <c r="O40" s="1"/>
      <c r="P40" s="167">
        <v>15.501760000000001</v>
      </c>
      <c r="Q40" s="173"/>
      <c r="R40" s="173">
        <v>15.501760000000001</v>
      </c>
      <c r="S40" s="149">
        <f>ROUND(F40*(R40),3)</f>
        <v>15.502000000000001</v>
      </c>
      <c r="V40" s="174"/>
      <c r="Z40">
        <v>0</v>
      </c>
    </row>
    <row r="41" spans="1:26" ht="24.95" customHeight="1" x14ac:dyDescent="0.25">
      <c r="A41" s="171"/>
      <c r="B41" s="168" t="s">
        <v>150</v>
      </c>
      <c r="C41" s="172" t="s">
        <v>179</v>
      </c>
      <c r="D41" s="168" t="s">
        <v>180</v>
      </c>
      <c r="E41" s="168" t="s">
        <v>116</v>
      </c>
      <c r="F41" s="169">
        <v>1</v>
      </c>
      <c r="G41" s="170"/>
      <c r="H41" s="170"/>
      <c r="I41" s="170">
        <f t="shared" si="4"/>
        <v>0</v>
      </c>
      <c r="J41" s="168">
        <f t="shared" si="5"/>
        <v>10.55</v>
      </c>
      <c r="K41" s="1">
        <f t="shared" si="6"/>
        <v>0</v>
      </c>
      <c r="L41" s="1">
        <f t="shared" si="7"/>
        <v>0</v>
      </c>
      <c r="M41" s="1"/>
      <c r="N41" s="1">
        <v>10.55</v>
      </c>
      <c r="O41" s="1"/>
      <c r="P41" s="167">
        <v>3.524E-2</v>
      </c>
      <c r="Q41" s="173"/>
      <c r="R41" s="173">
        <v>3.524E-2</v>
      </c>
      <c r="S41" s="149">
        <f>ROUND(F41*(R41),3)</f>
        <v>3.5000000000000003E-2</v>
      </c>
      <c r="V41" s="174"/>
      <c r="Z41">
        <v>0</v>
      </c>
    </row>
    <row r="42" spans="1:26" ht="24.95" customHeight="1" x14ac:dyDescent="0.25">
      <c r="A42" s="171"/>
      <c r="B42" s="168" t="s">
        <v>150</v>
      </c>
      <c r="C42" s="172" t="s">
        <v>181</v>
      </c>
      <c r="D42" s="168" t="s">
        <v>182</v>
      </c>
      <c r="E42" s="168" t="s">
        <v>116</v>
      </c>
      <c r="F42" s="169">
        <v>2</v>
      </c>
      <c r="G42" s="170"/>
      <c r="H42" s="170"/>
      <c r="I42" s="170">
        <f t="shared" si="4"/>
        <v>0</v>
      </c>
      <c r="J42" s="168">
        <f t="shared" si="5"/>
        <v>47.82</v>
      </c>
      <c r="K42" s="1">
        <f t="shared" si="6"/>
        <v>0</v>
      </c>
      <c r="L42" s="1">
        <f t="shared" si="7"/>
        <v>0</v>
      </c>
      <c r="M42" s="1"/>
      <c r="N42" s="1">
        <v>23.91</v>
      </c>
      <c r="O42" s="1"/>
      <c r="P42" s="167">
        <v>8.4499999999999992E-3</v>
      </c>
      <c r="Q42" s="173"/>
      <c r="R42" s="173">
        <v>8.4499999999999992E-3</v>
      </c>
      <c r="S42" s="149">
        <f>ROUND(F42*(R42),3)</f>
        <v>1.7000000000000001E-2</v>
      </c>
      <c r="V42" s="174"/>
      <c r="Z42">
        <v>0</v>
      </c>
    </row>
    <row r="43" spans="1:26" ht="24.95" customHeight="1" x14ac:dyDescent="0.25">
      <c r="A43" s="171"/>
      <c r="B43" s="168" t="s">
        <v>150</v>
      </c>
      <c r="C43" s="172" t="s">
        <v>183</v>
      </c>
      <c r="D43" s="168" t="s">
        <v>184</v>
      </c>
      <c r="E43" s="168" t="s">
        <v>116</v>
      </c>
      <c r="F43" s="169">
        <v>5</v>
      </c>
      <c r="G43" s="170"/>
      <c r="H43" s="170"/>
      <c r="I43" s="170">
        <f t="shared" si="4"/>
        <v>0</v>
      </c>
      <c r="J43" s="168">
        <f t="shared" si="5"/>
        <v>81.650000000000006</v>
      </c>
      <c r="K43" s="1">
        <f t="shared" si="6"/>
        <v>0</v>
      </c>
      <c r="L43" s="1">
        <f t="shared" si="7"/>
        <v>0</v>
      </c>
      <c r="M43" s="1"/>
      <c r="N43" s="1">
        <v>16.329999999999998</v>
      </c>
      <c r="O43" s="1"/>
      <c r="P43" s="167">
        <v>1.7059999999999999E-2</v>
      </c>
      <c r="Q43" s="173"/>
      <c r="R43" s="173">
        <v>1.7059999999999999E-2</v>
      </c>
      <c r="S43" s="149">
        <f>ROUND(F43*(R43),3)</f>
        <v>8.5000000000000006E-2</v>
      </c>
      <c r="V43" s="174"/>
      <c r="Z43">
        <v>0</v>
      </c>
    </row>
    <row r="44" spans="1:26" ht="24.95" customHeight="1" x14ac:dyDescent="0.25">
      <c r="A44" s="171"/>
      <c r="B44" s="168" t="s">
        <v>185</v>
      </c>
      <c r="C44" s="172" t="s">
        <v>186</v>
      </c>
      <c r="D44" s="168" t="s">
        <v>187</v>
      </c>
      <c r="E44" s="168" t="s">
        <v>116</v>
      </c>
      <c r="F44" s="169">
        <v>1</v>
      </c>
      <c r="G44" s="170"/>
      <c r="H44" s="170"/>
      <c r="I44" s="170">
        <f t="shared" si="4"/>
        <v>0</v>
      </c>
      <c r="J44" s="168">
        <f t="shared" si="5"/>
        <v>1150</v>
      </c>
      <c r="K44" s="1">
        <f t="shared" si="6"/>
        <v>0</v>
      </c>
      <c r="L44" s="1">
        <f t="shared" si="7"/>
        <v>0</v>
      </c>
      <c r="M44" s="1"/>
      <c r="N44" s="1">
        <v>1150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185</v>
      </c>
      <c r="C45" s="172" t="s">
        <v>188</v>
      </c>
      <c r="D45" s="168" t="s">
        <v>189</v>
      </c>
      <c r="E45" s="168" t="s">
        <v>190</v>
      </c>
      <c r="F45" s="169">
        <v>15</v>
      </c>
      <c r="G45" s="170"/>
      <c r="H45" s="170"/>
      <c r="I45" s="170">
        <f t="shared" si="4"/>
        <v>0</v>
      </c>
      <c r="J45" s="168">
        <f t="shared" si="5"/>
        <v>225</v>
      </c>
      <c r="K45" s="1">
        <f t="shared" si="6"/>
        <v>0</v>
      </c>
      <c r="L45" s="1">
        <f t="shared" si="7"/>
        <v>0</v>
      </c>
      <c r="M45" s="1"/>
      <c r="N45" s="1">
        <v>15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191</v>
      </c>
      <c r="C46" s="172" t="s">
        <v>192</v>
      </c>
      <c r="D46" s="168" t="s">
        <v>193</v>
      </c>
      <c r="E46" s="168" t="s">
        <v>190</v>
      </c>
      <c r="F46" s="169">
        <v>15</v>
      </c>
      <c r="G46" s="170"/>
      <c r="H46" s="170"/>
      <c r="I46" s="170">
        <f t="shared" si="4"/>
        <v>0</v>
      </c>
      <c r="J46" s="168">
        <f t="shared" si="5"/>
        <v>1200</v>
      </c>
      <c r="K46" s="1">
        <f t="shared" si="6"/>
        <v>0</v>
      </c>
      <c r="L46" s="1"/>
      <c r="M46" s="1">
        <f t="shared" ref="M46:M52" si="8">ROUND(F46*(G46),2)</f>
        <v>0</v>
      </c>
      <c r="N46" s="1">
        <v>80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194</v>
      </c>
      <c r="C47" s="172" t="s">
        <v>195</v>
      </c>
      <c r="D47" s="168" t="s">
        <v>196</v>
      </c>
      <c r="E47" s="168" t="s">
        <v>197</v>
      </c>
      <c r="F47" s="169">
        <v>5.61</v>
      </c>
      <c r="G47" s="170"/>
      <c r="H47" s="170"/>
      <c r="I47" s="170">
        <f t="shared" si="4"/>
        <v>0</v>
      </c>
      <c r="J47" s="168">
        <f t="shared" si="5"/>
        <v>14.81</v>
      </c>
      <c r="K47" s="1">
        <f t="shared" si="6"/>
        <v>0</v>
      </c>
      <c r="L47" s="1"/>
      <c r="M47" s="1">
        <f t="shared" si="8"/>
        <v>0</v>
      </c>
      <c r="N47" s="1">
        <v>2.64</v>
      </c>
      <c r="O47" s="1"/>
      <c r="P47" s="167">
        <v>1E-3</v>
      </c>
      <c r="Q47" s="173"/>
      <c r="R47" s="173">
        <v>1E-3</v>
      </c>
      <c r="S47" s="149">
        <f t="shared" ref="S47:S52" si="9">ROUND(F47*(R47),3)</f>
        <v>6.0000000000000001E-3</v>
      </c>
      <c r="V47" s="174"/>
      <c r="Z47">
        <v>0</v>
      </c>
    </row>
    <row r="48" spans="1:26" ht="24.95" customHeight="1" x14ac:dyDescent="0.25">
      <c r="A48" s="171"/>
      <c r="B48" s="168" t="s">
        <v>198</v>
      </c>
      <c r="C48" s="172" t="s">
        <v>199</v>
      </c>
      <c r="D48" s="168" t="s">
        <v>200</v>
      </c>
      <c r="E48" s="168" t="s">
        <v>116</v>
      </c>
      <c r="F48" s="169">
        <v>0.505</v>
      </c>
      <c r="G48" s="170"/>
      <c r="H48" s="170"/>
      <c r="I48" s="170">
        <f t="shared" si="4"/>
        <v>0</v>
      </c>
      <c r="J48" s="168">
        <f t="shared" si="5"/>
        <v>52.75</v>
      </c>
      <c r="K48" s="1">
        <f t="shared" si="6"/>
        <v>0</v>
      </c>
      <c r="L48" s="1"/>
      <c r="M48" s="1">
        <f t="shared" si="8"/>
        <v>0</v>
      </c>
      <c r="N48" s="1">
        <v>104.45</v>
      </c>
      <c r="O48" s="1"/>
      <c r="P48" s="167">
        <v>8.9999999999999993E-3</v>
      </c>
      <c r="Q48" s="173"/>
      <c r="R48" s="173">
        <v>8.9999999999999993E-3</v>
      </c>
      <c r="S48" s="149">
        <f t="shared" si="9"/>
        <v>5.0000000000000001E-3</v>
      </c>
      <c r="V48" s="174"/>
      <c r="Z48">
        <v>0</v>
      </c>
    </row>
    <row r="49" spans="1:26" ht="24.95" customHeight="1" x14ac:dyDescent="0.25">
      <c r="A49" s="171"/>
      <c r="B49" s="168" t="s">
        <v>201</v>
      </c>
      <c r="C49" s="172" t="s">
        <v>202</v>
      </c>
      <c r="D49" s="168" t="s">
        <v>203</v>
      </c>
      <c r="E49" s="168" t="s">
        <v>116</v>
      </c>
      <c r="F49" s="169">
        <v>3.03</v>
      </c>
      <c r="G49" s="170"/>
      <c r="H49" s="170"/>
      <c r="I49" s="170">
        <f t="shared" si="4"/>
        <v>0</v>
      </c>
      <c r="J49" s="168">
        <f t="shared" si="5"/>
        <v>2.39</v>
      </c>
      <c r="K49" s="1">
        <f t="shared" si="6"/>
        <v>0</v>
      </c>
      <c r="L49" s="1"/>
      <c r="M49" s="1">
        <f t="shared" si="8"/>
        <v>0</v>
      </c>
      <c r="N49" s="1">
        <v>0.79</v>
      </c>
      <c r="O49" s="1"/>
      <c r="P49" s="167">
        <v>9.0000000000000006E-5</v>
      </c>
      <c r="Q49" s="173"/>
      <c r="R49" s="173">
        <v>9.0000000000000006E-5</v>
      </c>
      <c r="S49" s="149">
        <f t="shared" si="9"/>
        <v>0</v>
      </c>
      <c r="V49" s="174"/>
      <c r="Z49">
        <v>0</v>
      </c>
    </row>
    <row r="50" spans="1:26" ht="24.95" customHeight="1" x14ac:dyDescent="0.25">
      <c r="A50" s="171"/>
      <c r="B50" s="168" t="s">
        <v>201</v>
      </c>
      <c r="C50" s="172" t="s">
        <v>204</v>
      </c>
      <c r="D50" s="168" t="s">
        <v>205</v>
      </c>
      <c r="E50" s="168" t="s">
        <v>116</v>
      </c>
      <c r="F50" s="169">
        <v>2</v>
      </c>
      <c r="G50" s="170"/>
      <c r="H50" s="170"/>
      <c r="I50" s="170">
        <f t="shared" si="4"/>
        <v>0</v>
      </c>
      <c r="J50" s="168">
        <f t="shared" si="5"/>
        <v>196</v>
      </c>
      <c r="K50" s="1">
        <f t="shared" si="6"/>
        <v>0</v>
      </c>
      <c r="L50" s="1"/>
      <c r="M50" s="1">
        <f t="shared" si="8"/>
        <v>0</v>
      </c>
      <c r="N50" s="1">
        <v>98</v>
      </c>
      <c r="O50" s="1"/>
      <c r="P50" s="167">
        <v>0.14699999999999999</v>
      </c>
      <c r="Q50" s="173"/>
      <c r="R50" s="173">
        <v>0.14699999999999999</v>
      </c>
      <c r="S50" s="149">
        <f t="shared" si="9"/>
        <v>0.29399999999999998</v>
      </c>
      <c r="V50" s="174"/>
      <c r="Z50">
        <v>0</v>
      </c>
    </row>
    <row r="51" spans="1:26" ht="24.95" customHeight="1" x14ac:dyDescent="0.25">
      <c r="A51" s="171"/>
      <c r="B51" s="168" t="s">
        <v>157</v>
      </c>
      <c r="C51" s="172" t="s">
        <v>206</v>
      </c>
      <c r="D51" s="168" t="s">
        <v>207</v>
      </c>
      <c r="E51" s="168" t="s">
        <v>116</v>
      </c>
      <c r="F51" s="169">
        <v>1.01</v>
      </c>
      <c r="G51" s="170"/>
      <c r="H51" s="170"/>
      <c r="I51" s="170">
        <f t="shared" si="4"/>
        <v>0</v>
      </c>
      <c r="J51" s="168">
        <f t="shared" si="5"/>
        <v>49.95</v>
      </c>
      <c r="K51" s="1">
        <f t="shared" si="6"/>
        <v>0</v>
      </c>
      <c r="L51" s="1"/>
      <c r="M51" s="1">
        <f t="shared" si="8"/>
        <v>0</v>
      </c>
      <c r="N51" s="1">
        <v>49.46</v>
      </c>
      <c r="O51" s="1"/>
      <c r="P51" s="167">
        <v>0.36499999999999999</v>
      </c>
      <c r="Q51" s="173"/>
      <c r="R51" s="173">
        <v>0.36499999999999999</v>
      </c>
      <c r="S51" s="149">
        <f t="shared" si="9"/>
        <v>0.36899999999999999</v>
      </c>
      <c r="V51" s="174"/>
      <c r="Z51">
        <v>0</v>
      </c>
    </row>
    <row r="52" spans="1:26" ht="24.95" customHeight="1" x14ac:dyDescent="0.25">
      <c r="A52" s="171"/>
      <c r="B52" s="168" t="s">
        <v>157</v>
      </c>
      <c r="C52" s="172" t="s">
        <v>208</v>
      </c>
      <c r="D52" s="168" t="s">
        <v>209</v>
      </c>
      <c r="E52" s="168" t="s">
        <v>116</v>
      </c>
      <c r="F52" s="169">
        <v>1.01</v>
      </c>
      <c r="G52" s="170"/>
      <c r="H52" s="170"/>
      <c r="I52" s="170">
        <f t="shared" si="4"/>
        <v>0</v>
      </c>
      <c r="J52" s="168">
        <f t="shared" si="5"/>
        <v>994.85</v>
      </c>
      <c r="K52" s="1">
        <f t="shared" si="6"/>
        <v>0</v>
      </c>
      <c r="L52" s="1"/>
      <c r="M52" s="1">
        <f t="shared" si="8"/>
        <v>0</v>
      </c>
      <c r="N52" s="1">
        <v>985</v>
      </c>
      <c r="O52" s="1"/>
      <c r="P52" s="167">
        <v>7.4</v>
      </c>
      <c r="Q52" s="173"/>
      <c r="R52" s="173">
        <v>7.4</v>
      </c>
      <c r="S52" s="149">
        <f t="shared" si="9"/>
        <v>7.4740000000000002</v>
      </c>
      <c r="V52" s="174"/>
      <c r="Z52">
        <v>0</v>
      </c>
    </row>
    <row r="53" spans="1:26" x14ac:dyDescent="0.25">
      <c r="A53" s="149"/>
      <c r="B53" s="149"/>
      <c r="C53" s="149"/>
      <c r="D53" s="149" t="s">
        <v>122</v>
      </c>
      <c r="E53" s="149"/>
      <c r="F53" s="167"/>
      <c r="G53" s="152"/>
      <c r="H53" s="152">
        <f>ROUND((SUM(M31:M52))/1,2)</f>
        <v>0</v>
      </c>
      <c r="I53" s="152">
        <f>ROUND((SUM(I31:I52))/1,2)</f>
        <v>0</v>
      </c>
      <c r="J53" s="149"/>
      <c r="K53" s="149"/>
      <c r="L53" s="149">
        <f>ROUND((SUM(L31:L52))/1,2)</f>
        <v>0</v>
      </c>
      <c r="M53" s="149">
        <f>ROUND((SUM(M31:M52))/1,2)</f>
        <v>0</v>
      </c>
      <c r="N53" s="149"/>
      <c r="O53" s="149"/>
      <c r="P53" s="175">
        <f>ROUND((SUM(P31:P52))/1,2)</f>
        <v>23.51</v>
      </c>
      <c r="Q53" s="146"/>
      <c r="R53" s="146"/>
      <c r="S53" s="175">
        <f>ROUND((SUM(S31:S52))/1,2)</f>
        <v>23.81</v>
      </c>
      <c r="T53" s="146"/>
      <c r="U53" s="146"/>
      <c r="V53" s="146"/>
      <c r="W53" s="146"/>
      <c r="X53" s="146"/>
      <c r="Y53" s="146"/>
      <c r="Z53" s="146"/>
    </row>
    <row r="54" spans="1:26" x14ac:dyDescent="0.25">
      <c r="A54" s="1"/>
      <c r="B54" s="1"/>
      <c r="C54" s="1"/>
      <c r="D54" s="1"/>
      <c r="E54" s="1"/>
      <c r="F54" s="160"/>
      <c r="G54" s="142"/>
      <c r="H54" s="142"/>
      <c r="I54" s="142"/>
      <c r="J54" s="1"/>
      <c r="K54" s="1"/>
      <c r="L54" s="1"/>
      <c r="M54" s="1"/>
      <c r="N54" s="1"/>
      <c r="O54" s="1"/>
      <c r="P54" s="1"/>
      <c r="S54" s="1"/>
    </row>
    <row r="55" spans="1:26" x14ac:dyDescent="0.25">
      <c r="A55" s="149"/>
      <c r="B55" s="149"/>
      <c r="C55" s="149"/>
      <c r="D55" s="2" t="s">
        <v>67</v>
      </c>
      <c r="E55" s="149"/>
      <c r="F55" s="167"/>
      <c r="G55" s="152"/>
      <c r="H55" s="152">
        <f>ROUND((SUM(M9:M54))/2,2)</f>
        <v>0</v>
      </c>
      <c r="I55" s="152">
        <f>ROUND((SUM(I9:I54))/2,2)</f>
        <v>0</v>
      </c>
      <c r="J55" s="150"/>
      <c r="K55" s="149"/>
      <c r="L55" s="150">
        <f>ROUND((SUM(L9:L54))/2,2)</f>
        <v>0</v>
      </c>
      <c r="M55" s="150">
        <f>ROUND((SUM(M9:M54))/2,2)</f>
        <v>0</v>
      </c>
      <c r="N55" s="149"/>
      <c r="O55" s="149"/>
      <c r="P55" s="175">
        <f>ROUND((SUM(P9:P54))/2,2)</f>
        <v>28.43</v>
      </c>
      <c r="S55" s="175">
        <f>ROUND((SUM(S9:S54))/2,2)</f>
        <v>43.7</v>
      </c>
    </row>
    <row r="56" spans="1:26" x14ac:dyDescent="0.25">
      <c r="A56" s="1"/>
      <c r="B56" s="1"/>
      <c r="C56" s="1"/>
      <c r="D56" s="1"/>
      <c r="E56" s="1"/>
      <c r="F56" s="160"/>
      <c r="G56" s="142"/>
      <c r="H56" s="142"/>
      <c r="I56" s="142"/>
      <c r="J56" s="1"/>
      <c r="K56" s="1"/>
      <c r="L56" s="1"/>
      <c r="M56" s="1"/>
      <c r="N56" s="1"/>
      <c r="O56" s="1"/>
      <c r="P56" s="1"/>
      <c r="S56" s="1"/>
    </row>
    <row r="57" spans="1:26" x14ac:dyDescent="0.25">
      <c r="A57" s="149"/>
      <c r="B57" s="149"/>
      <c r="C57" s="149"/>
      <c r="D57" s="2" t="s">
        <v>123</v>
      </c>
      <c r="E57" s="149"/>
      <c r="F57" s="167"/>
      <c r="G57" s="150"/>
      <c r="H57" s="150"/>
      <c r="I57" s="150"/>
      <c r="J57" s="149"/>
      <c r="K57" s="149"/>
      <c r="L57" s="149"/>
      <c r="M57" s="149"/>
      <c r="N57" s="149"/>
      <c r="O57" s="149"/>
      <c r="P57" s="149"/>
      <c r="Q57" s="146"/>
      <c r="R57" s="146"/>
      <c r="S57" s="149"/>
      <c r="T57" s="146"/>
      <c r="U57" s="146"/>
      <c r="V57" s="146"/>
      <c r="W57" s="146"/>
      <c r="X57" s="146"/>
      <c r="Y57" s="146"/>
      <c r="Z57" s="146"/>
    </row>
    <row r="58" spans="1:26" x14ac:dyDescent="0.25">
      <c r="A58" s="149"/>
      <c r="B58" s="149"/>
      <c r="C58" s="149"/>
      <c r="D58" s="149" t="s">
        <v>124</v>
      </c>
      <c r="E58" s="149"/>
      <c r="F58" s="167"/>
      <c r="G58" s="150"/>
      <c r="H58" s="150"/>
      <c r="I58" s="150"/>
      <c r="J58" s="149"/>
      <c r="K58" s="149"/>
      <c r="L58" s="149"/>
      <c r="M58" s="149"/>
      <c r="N58" s="149"/>
      <c r="O58" s="149"/>
      <c r="P58" s="149"/>
      <c r="Q58" s="146"/>
      <c r="R58" s="146"/>
      <c r="S58" s="149"/>
      <c r="T58" s="146"/>
      <c r="U58" s="146"/>
      <c r="V58" s="146"/>
      <c r="W58" s="146"/>
      <c r="X58" s="146"/>
      <c r="Y58" s="146"/>
      <c r="Z58" s="146"/>
    </row>
    <row r="59" spans="1:26" ht="35.1" customHeight="1" x14ac:dyDescent="0.25">
      <c r="A59" s="171"/>
      <c r="B59" s="168">
        <v>721</v>
      </c>
      <c r="C59" s="172" t="s">
        <v>210</v>
      </c>
      <c r="D59" s="168" t="s">
        <v>211</v>
      </c>
      <c r="E59" s="168" t="s">
        <v>212</v>
      </c>
      <c r="F59" s="169">
        <v>1</v>
      </c>
      <c r="G59" s="170"/>
      <c r="H59" s="170"/>
      <c r="I59" s="170">
        <f>ROUND(F59*(G59+H59),2)</f>
        <v>0</v>
      </c>
      <c r="J59" s="168">
        <f>ROUND(F59*(N59),2)</f>
        <v>600</v>
      </c>
      <c r="K59" s="1">
        <f>ROUND(F59*(O59),2)</f>
        <v>0</v>
      </c>
      <c r="L59" s="1">
        <f>ROUND(F59*(G59),2)</f>
        <v>0</v>
      </c>
      <c r="M59" s="1"/>
      <c r="N59" s="1">
        <v>600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213</v>
      </c>
      <c r="C60" s="172" t="s">
        <v>214</v>
      </c>
      <c r="D60" s="168" t="s">
        <v>215</v>
      </c>
      <c r="E60" s="168" t="s">
        <v>212</v>
      </c>
      <c r="F60" s="169">
        <v>1</v>
      </c>
      <c r="G60" s="170"/>
      <c r="H60" s="170"/>
      <c r="I60" s="170">
        <f>ROUND(F60*(G60+H60),2)</f>
        <v>0</v>
      </c>
      <c r="J60" s="168">
        <f>ROUND(F60*(N60),2)</f>
        <v>2.21</v>
      </c>
      <c r="K60" s="1">
        <f>ROUND(F60*(O60),2)</f>
        <v>0</v>
      </c>
      <c r="L60" s="1">
        <f>ROUND(F60*(G60),2)</f>
        <v>0</v>
      </c>
      <c r="M60" s="1"/>
      <c r="N60" s="1">
        <v>2.21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213</v>
      </c>
      <c r="C61" s="172" t="s">
        <v>216</v>
      </c>
      <c r="D61" s="168" t="s">
        <v>217</v>
      </c>
      <c r="E61" s="168" t="s">
        <v>111</v>
      </c>
      <c r="F61" s="169">
        <v>2.1000000000000001E-2</v>
      </c>
      <c r="G61" s="170"/>
      <c r="H61" s="170"/>
      <c r="I61" s="170">
        <f>ROUND(F61*(G61+H61),2)</f>
        <v>0</v>
      </c>
      <c r="J61" s="168">
        <f>ROUND(F61*(N61),2)</f>
        <v>0.82</v>
      </c>
      <c r="K61" s="1">
        <f>ROUND(F61*(O61),2)</f>
        <v>0</v>
      </c>
      <c r="L61" s="1">
        <f>ROUND(F61*(G61),2)</f>
        <v>0</v>
      </c>
      <c r="M61" s="1"/>
      <c r="N61" s="1">
        <v>38.89</v>
      </c>
      <c r="O61" s="1"/>
      <c r="P61" s="160"/>
      <c r="Q61" s="173"/>
      <c r="R61" s="173"/>
      <c r="S61" s="149"/>
      <c r="V61" s="174"/>
      <c r="Z61">
        <v>0</v>
      </c>
    </row>
    <row r="62" spans="1:26" x14ac:dyDescent="0.25">
      <c r="A62" s="149"/>
      <c r="B62" s="149"/>
      <c r="C62" s="149"/>
      <c r="D62" s="149" t="s">
        <v>124</v>
      </c>
      <c r="E62" s="149"/>
      <c r="F62" s="167"/>
      <c r="G62" s="152"/>
      <c r="H62" s="152"/>
      <c r="I62" s="152">
        <f>ROUND((SUM(I58:I61))/1,2)</f>
        <v>0</v>
      </c>
      <c r="J62" s="149"/>
      <c r="K62" s="149"/>
      <c r="L62" s="149">
        <f>ROUND((SUM(L58:L61))/1,2)</f>
        <v>0</v>
      </c>
      <c r="M62" s="149">
        <f>ROUND((SUM(M58:M61))/1,2)</f>
        <v>0</v>
      </c>
      <c r="N62" s="149"/>
      <c r="O62" s="149"/>
      <c r="P62" s="175"/>
      <c r="S62" s="167">
        <f>ROUND((SUM(S58:S61))/1,2)</f>
        <v>0</v>
      </c>
      <c r="V62">
        <f>ROUND((SUM(V58:V61))/1,2)</f>
        <v>0</v>
      </c>
    </row>
    <row r="63" spans="1:26" x14ac:dyDescent="0.25">
      <c r="A63" s="1"/>
      <c r="B63" s="1"/>
      <c r="C63" s="1"/>
      <c r="D63" s="1"/>
      <c r="E63" s="1"/>
      <c r="F63" s="160"/>
      <c r="G63" s="142"/>
      <c r="H63" s="142"/>
      <c r="I63" s="142"/>
      <c r="J63" s="1"/>
      <c r="K63" s="1"/>
      <c r="L63" s="1"/>
      <c r="M63" s="1"/>
      <c r="N63" s="1"/>
      <c r="O63" s="1"/>
      <c r="P63" s="1"/>
      <c r="S63" s="1"/>
    </row>
    <row r="64" spans="1:26" x14ac:dyDescent="0.25">
      <c r="A64" s="149"/>
      <c r="B64" s="149"/>
      <c r="C64" s="149"/>
      <c r="D64" s="2" t="s">
        <v>123</v>
      </c>
      <c r="E64" s="149"/>
      <c r="F64" s="167"/>
      <c r="G64" s="152"/>
      <c r="H64" s="152">
        <f>ROUND((SUM(M57:M63))/2,2)</f>
        <v>0</v>
      </c>
      <c r="I64" s="152">
        <f>ROUND((SUM(I57:I63))/2,2)</f>
        <v>0</v>
      </c>
      <c r="J64" s="149"/>
      <c r="K64" s="149"/>
      <c r="L64" s="149">
        <f>ROUND((SUM(L57:L63))/2,2)</f>
        <v>0</v>
      </c>
      <c r="M64" s="149">
        <f>ROUND((SUM(M57:M63))/2,2)</f>
        <v>0</v>
      </c>
      <c r="N64" s="149"/>
      <c r="O64" s="149"/>
      <c r="P64" s="175"/>
      <c r="S64" s="175">
        <f>ROUND((SUM(S57:S63))/2,2)</f>
        <v>0</v>
      </c>
      <c r="V64">
        <f>ROUND((SUM(V57:V63))/2,2)</f>
        <v>0</v>
      </c>
    </row>
    <row r="65" spans="1:26" x14ac:dyDescent="0.25">
      <c r="A65" s="176"/>
      <c r="B65" s="176"/>
      <c r="C65" s="176"/>
      <c r="D65" s="176" t="s">
        <v>72</v>
      </c>
      <c r="E65" s="176"/>
      <c r="F65" s="177"/>
      <c r="G65" s="178"/>
      <c r="H65" s="178">
        <f>ROUND((SUM(M9:M64))/3,2)</f>
        <v>0</v>
      </c>
      <c r="I65" s="178">
        <f>ROUND((SUM(I9:I64))/3,2)</f>
        <v>0</v>
      </c>
      <c r="J65" s="176"/>
      <c r="K65" s="176">
        <f>ROUND((SUM(K9:K64))/3,2)</f>
        <v>0</v>
      </c>
      <c r="L65" s="176">
        <f>ROUND((SUM(L9:L64))/3,2)</f>
        <v>0</v>
      </c>
      <c r="M65" s="176">
        <f>ROUND((SUM(M9:M64))/3,2)</f>
        <v>0</v>
      </c>
      <c r="N65" s="176"/>
      <c r="O65" s="176"/>
      <c r="P65" s="177"/>
      <c r="Q65" s="179"/>
      <c r="R65" s="179"/>
      <c r="S65" s="195">
        <f>ROUND((SUM(S9:S64))/3,2)</f>
        <v>43.7</v>
      </c>
      <c r="T65" s="179"/>
      <c r="U65" s="179"/>
      <c r="V65" s="179">
        <f>ROUND((SUM(V9:V64))/3,2)</f>
        <v>0</v>
      </c>
      <c r="Z65">
        <f>(SUM(Z9:Z64))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Stabilizácia svahu a stavebné úpravy plôch pri vodnej nádrži Veľká Domaša R. O. Dobrá / SO 03 ŽUMPA a SO 04 STUDŇA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16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1"/>
      <c r="B3" s="34" t="s">
        <v>218</v>
      </c>
      <c r="C3" s="35"/>
      <c r="D3" s="36"/>
      <c r="E3" s="36"/>
      <c r="F3" s="36"/>
      <c r="G3" s="16"/>
      <c r="H3" s="16"/>
      <c r="I3" s="37" t="s">
        <v>17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19</v>
      </c>
      <c r="J4" s="30"/>
    </row>
    <row r="5" spans="1:23" ht="18" customHeight="1" thickBot="1" x14ac:dyDescent="0.3">
      <c r="A5" s="11"/>
      <c r="B5" s="38" t="s">
        <v>20</v>
      </c>
      <c r="C5" s="19"/>
      <c r="D5" s="16"/>
      <c r="E5" s="16"/>
      <c r="F5" s="39" t="s">
        <v>21</v>
      </c>
      <c r="G5" s="16"/>
      <c r="H5" s="16"/>
      <c r="I5" s="37" t="s">
        <v>22</v>
      </c>
      <c r="J5" s="40" t="s">
        <v>23</v>
      </c>
    </row>
    <row r="6" spans="1:23" ht="20.100000000000001" customHeight="1" thickTop="1" x14ac:dyDescent="0.25">
      <c r="A6" s="11"/>
      <c r="B6" s="202" t="s">
        <v>24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1"/>
      <c r="B7" s="49" t="s">
        <v>27</v>
      </c>
      <c r="C7" s="42"/>
      <c r="D7" s="17"/>
      <c r="E7" s="17"/>
      <c r="F7" s="17"/>
      <c r="G7" s="50" t="s">
        <v>28</v>
      </c>
      <c r="H7" s="17"/>
      <c r="I7" s="28"/>
      <c r="J7" s="43"/>
    </row>
    <row r="8" spans="1:23" ht="20.100000000000001" customHeight="1" x14ac:dyDescent="0.25">
      <c r="A8" s="11"/>
      <c r="B8" s="205" t="s">
        <v>25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1"/>
      <c r="B9" s="38" t="s">
        <v>27</v>
      </c>
      <c r="C9" s="19"/>
      <c r="D9" s="16"/>
      <c r="E9" s="16"/>
      <c r="F9" s="16"/>
      <c r="G9" s="39" t="s">
        <v>28</v>
      </c>
      <c r="H9" s="16"/>
      <c r="I9" s="27"/>
      <c r="J9" s="30"/>
    </row>
    <row r="10" spans="1:23" ht="20.100000000000001" customHeight="1" x14ac:dyDescent="0.25">
      <c r="A10" s="11"/>
      <c r="B10" s="205" t="s">
        <v>26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1"/>
      <c r="B11" s="38" t="s">
        <v>27</v>
      </c>
      <c r="C11" s="19"/>
      <c r="D11" s="16"/>
      <c r="E11" s="16"/>
      <c r="F11" s="16"/>
      <c r="G11" s="39" t="s">
        <v>28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29</v>
      </c>
      <c r="C15" s="83" t="s">
        <v>6</v>
      </c>
      <c r="D15" s="83" t="s">
        <v>56</v>
      </c>
      <c r="E15" s="84" t="s">
        <v>57</v>
      </c>
      <c r="F15" s="96" t="s">
        <v>58</v>
      </c>
      <c r="G15" s="51" t="s">
        <v>34</v>
      </c>
      <c r="H15" s="54" t="s">
        <v>35</v>
      </c>
      <c r="I15" s="26"/>
      <c r="J15" s="48"/>
    </row>
    <row r="16" spans="1:23" ht="18" customHeight="1" x14ac:dyDescent="0.25">
      <c r="A16" s="11"/>
      <c r="B16" s="85">
        <v>1</v>
      </c>
      <c r="C16" s="86" t="s">
        <v>30</v>
      </c>
      <c r="D16" s="87"/>
      <c r="E16" s="88"/>
      <c r="F16" s="97"/>
      <c r="G16" s="52">
        <v>6</v>
      </c>
      <c r="H16" s="106" t="s">
        <v>36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31</v>
      </c>
      <c r="D17" s="69"/>
      <c r="E17" s="67"/>
      <c r="F17" s="72"/>
      <c r="G17" s="53">
        <v>7</v>
      </c>
      <c r="H17" s="107" t="s">
        <v>37</v>
      </c>
      <c r="I17" s="120"/>
      <c r="J17" s="118">
        <f>'SO 14065'!Z78</f>
        <v>0</v>
      </c>
    </row>
    <row r="18" spans="1:26" ht="18" customHeight="1" x14ac:dyDescent="0.25">
      <c r="A18" s="11"/>
      <c r="B18" s="60">
        <v>3</v>
      </c>
      <c r="C18" s="63" t="s">
        <v>32</v>
      </c>
      <c r="D18" s="70">
        <f>'Rekap 14065'!B14</f>
        <v>0</v>
      </c>
      <c r="E18" s="68">
        <f>'Rekap 14065'!C14</f>
        <v>0</v>
      </c>
      <c r="F18" s="73">
        <f>'Rekap 14065'!D14</f>
        <v>0</v>
      </c>
      <c r="G18" s="53">
        <v>8</v>
      </c>
      <c r="H18" s="107" t="s">
        <v>38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33</v>
      </c>
      <c r="D20" s="71"/>
      <c r="E20" s="91"/>
      <c r="F20" s="98">
        <f>SUM(F16:F19)</f>
        <v>0</v>
      </c>
      <c r="G20" s="53">
        <v>10</v>
      </c>
      <c r="H20" s="107" t="s">
        <v>33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46</v>
      </c>
      <c r="C21" s="61" t="s">
        <v>7</v>
      </c>
      <c r="D21" s="66"/>
      <c r="E21" s="18"/>
      <c r="F21" s="89"/>
      <c r="G21" s="57" t="s">
        <v>52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47</v>
      </c>
      <c r="D22" s="78"/>
      <c r="E22" s="80" t="s">
        <v>50</v>
      </c>
      <c r="F22" s="72">
        <f>((F16*U22*0)+(F17*V22*0)+(F18*W22*0))/100</f>
        <v>0</v>
      </c>
      <c r="G22" s="52">
        <v>16</v>
      </c>
      <c r="H22" s="106" t="s">
        <v>53</v>
      </c>
      <c r="I22" s="121" t="s">
        <v>50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48</v>
      </c>
      <c r="D23" s="58"/>
      <c r="E23" s="80" t="s">
        <v>51</v>
      </c>
      <c r="F23" s="73">
        <f>((F16*U23*0)+(F17*V23*0)+(F18*W23*0))/100</f>
        <v>0</v>
      </c>
      <c r="G23" s="53">
        <v>17</v>
      </c>
      <c r="H23" s="107" t="s">
        <v>54</v>
      </c>
      <c r="I23" s="121" t="s">
        <v>50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49</v>
      </c>
      <c r="D24" s="58"/>
      <c r="E24" s="80" t="s">
        <v>50</v>
      </c>
      <c r="F24" s="73">
        <f>((F16*U24*0)+(F17*V24*0)+(F18*W24*0))/100</f>
        <v>0</v>
      </c>
      <c r="G24" s="53">
        <v>18</v>
      </c>
      <c r="H24" s="107" t="s">
        <v>55</v>
      </c>
      <c r="I24" s="121" t="s">
        <v>51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33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61</v>
      </c>
      <c r="D27" s="127"/>
      <c r="E27" s="93"/>
      <c r="F27" s="29"/>
      <c r="G27" s="100" t="s">
        <v>39</v>
      </c>
      <c r="H27" s="95" t="s">
        <v>40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41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42</v>
      </c>
      <c r="I29" s="114">
        <f>J28-SUM('SO 14065'!K9:'SO 14065'!K77)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43</v>
      </c>
      <c r="I30" s="80">
        <f>SUM('SO 14065'!K9:'SO 14065'!K77)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44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45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59</v>
      </c>
      <c r="E33" s="15"/>
      <c r="F33" s="94"/>
      <c r="G33" s="102">
        <v>26</v>
      </c>
      <c r="H33" s="133" t="s">
        <v>60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8</vt:i4>
      </vt:variant>
    </vt:vector>
  </HeadingPairs>
  <TitlesOfParts>
    <vt:vector size="22" baseType="lpstr">
      <vt:lpstr>Rekapitulácia</vt:lpstr>
      <vt:lpstr>Krycí list stavby</vt:lpstr>
      <vt:lpstr>Kryci_list 14061</vt:lpstr>
      <vt:lpstr>Rekap 14061</vt:lpstr>
      <vt:lpstr>SO 14061</vt:lpstr>
      <vt:lpstr>Kryci_list 14064</vt:lpstr>
      <vt:lpstr>Rekap 14064</vt:lpstr>
      <vt:lpstr>SO 14064</vt:lpstr>
      <vt:lpstr>Kryci_list 14065</vt:lpstr>
      <vt:lpstr>Rekap 14065</vt:lpstr>
      <vt:lpstr>SO 14065</vt:lpstr>
      <vt:lpstr>Kryci_list 14066</vt:lpstr>
      <vt:lpstr>Rekap 14066</vt:lpstr>
      <vt:lpstr>SO 14066</vt:lpstr>
      <vt:lpstr>'Rekap 14061'!Názvy_tlače</vt:lpstr>
      <vt:lpstr>'Rekap 14064'!Názvy_tlače</vt:lpstr>
      <vt:lpstr>'Rekap 14065'!Názvy_tlače</vt:lpstr>
      <vt:lpstr>'Rekap 14066'!Názvy_tlače</vt:lpstr>
      <vt:lpstr>'SO 14061'!Názvy_tlače</vt:lpstr>
      <vt:lpstr>'SO 14064'!Názvy_tlače</vt:lpstr>
      <vt:lpstr>'SO 14065'!Názvy_tlače</vt:lpstr>
      <vt:lpstr>'SO 14066'!Názvy_tlače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2019-06-05T07:36:45Z</dcterms:created>
  <dcterms:modified xsi:type="dcterms:W3CDTF">2019-06-05T09:18:14Z</dcterms:modified>
</cp:coreProperties>
</file>