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Kvakovce\KD\Výkaz výmer\"/>
    </mc:Choice>
  </mc:AlternateContent>
  <bookViews>
    <workbookView xWindow="0" yWindow="0" windowWidth="17970" windowHeight="7890"/>
  </bookViews>
  <sheets>
    <sheet name="Rekapitulácia" sheetId="1" r:id="rId1"/>
    <sheet name="Krycí list stavby" sheetId="2" r:id="rId2"/>
    <sheet name="Kryci_list 14128" sheetId="3" r:id="rId3"/>
    <sheet name="Rekap 14128" sheetId="4" r:id="rId4"/>
    <sheet name="SO 14128" sheetId="5" r:id="rId5"/>
  </sheets>
  <definedNames>
    <definedName name="_xlnm.Print_Titles" localSheetId="3">'Rekap 14128'!$9:$9</definedName>
    <definedName name="_xlnm.Print_Titles" localSheetId="4">'SO 14128'!$8:$8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  <c r="D18" i="2"/>
  <c r="F8" i="1"/>
  <c r="J16" i="2" s="1"/>
  <c r="D8" i="1"/>
  <c r="J18" i="2" s="1"/>
  <c r="E7" i="1"/>
  <c r="E8" i="1" s="1"/>
  <c r="J17" i="2" s="1"/>
  <c r="J17" i="3"/>
  <c r="K7" i="1"/>
  <c r="I30" i="3"/>
  <c r="J30" i="3" s="1"/>
  <c r="Z168" i="5"/>
  <c r="E28" i="4"/>
  <c r="V165" i="5"/>
  <c r="V167" i="5" s="1"/>
  <c r="F29" i="4" s="1"/>
  <c r="S165" i="5"/>
  <c r="F28" i="4" s="1"/>
  <c r="M165" i="5"/>
  <c r="C28" i="4" s="1"/>
  <c r="K164" i="5"/>
  <c r="J164" i="5"/>
  <c r="L164" i="5"/>
  <c r="I164" i="5"/>
  <c r="K163" i="5"/>
  <c r="J163" i="5"/>
  <c r="L163" i="5"/>
  <c r="I163" i="5"/>
  <c r="K162" i="5"/>
  <c r="J162" i="5"/>
  <c r="L162" i="5"/>
  <c r="L165" i="5" s="1"/>
  <c r="B28" i="4" s="1"/>
  <c r="I162" i="5"/>
  <c r="I165" i="5" s="1"/>
  <c r="D28" i="4" s="1"/>
  <c r="P159" i="5"/>
  <c r="E27" i="4" s="1"/>
  <c r="K158" i="5"/>
  <c r="J158" i="5"/>
  <c r="M158" i="5"/>
  <c r="M159" i="5" s="1"/>
  <c r="C27" i="4" s="1"/>
  <c r="I158" i="5"/>
  <c r="K157" i="5"/>
  <c r="J157" i="5"/>
  <c r="L157" i="5"/>
  <c r="I157" i="5"/>
  <c r="K156" i="5"/>
  <c r="J156" i="5"/>
  <c r="S156" i="5"/>
  <c r="S159" i="5" s="1"/>
  <c r="F27" i="4" s="1"/>
  <c r="L156" i="5"/>
  <c r="I156" i="5"/>
  <c r="I159" i="5" s="1"/>
  <c r="D27" i="4" s="1"/>
  <c r="P153" i="5"/>
  <c r="E26" i="4" s="1"/>
  <c r="K152" i="5"/>
  <c r="J152" i="5"/>
  <c r="M152" i="5"/>
  <c r="M153" i="5" s="1"/>
  <c r="C26" i="4" s="1"/>
  <c r="I152" i="5"/>
  <c r="K151" i="5"/>
  <c r="J151" i="5"/>
  <c r="L151" i="5"/>
  <c r="I151" i="5"/>
  <c r="K150" i="5"/>
  <c r="J150" i="5"/>
  <c r="S150" i="5"/>
  <c r="S153" i="5" s="1"/>
  <c r="F26" i="4" s="1"/>
  <c r="L150" i="5"/>
  <c r="I150" i="5"/>
  <c r="I153" i="5" s="1"/>
  <c r="D26" i="4" s="1"/>
  <c r="P147" i="5"/>
  <c r="E25" i="4" s="1"/>
  <c r="K146" i="5"/>
  <c r="J146" i="5"/>
  <c r="M146" i="5"/>
  <c r="I146" i="5"/>
  <c r="K145" i="5"/>
  <c r="J145" i="5"/>
  <c r="M145" i="5"/>
  <c r="M147" i="5" s="1"/>
  <c r="C25" i="4" s="1"/>
  <c r="I145" i="5"/>
  <c r="K144" i="5"/>
  <c r="J144" i="5"/>
  <c r="L144" i="5"/>
  <c r="I144" i="5"/>
  <c r="K143" i="5"/>
  <c r="J143" i="5"/>
  <c r="L143" i="5"/>
  <c r="I143" i="5"/>
  <c r="K142" i="5"/>
  <c r="J142" i="5"/>
  <c r="S142" i="5"/>
  <c r="L142" i="5"/>
  <c r="I142" i="5"/>
  <c r="K141" i="5"/>
  <c r="J141" i="5"/>
  <c r="S141" i="5"/>
  <c r="L141" i="5"/>
  <c r="I141" i="5"/>
  <c r="K140" i="5"/>
  <c r="J140" i="5"/>
  <c r="S140" i="5"/>
  <c r="L140" i="5"/>
  <c r="I140" i="5"/>
  <c r="K139" i="5"/>
  <c r="J139" i="5"/>
  <c r="S139" i="5"/>
  <c r="L139" i="5"/>
  <c r="I139" i="5"/>
  <c r="K138" i="5"/>
  <c r="J138" i="5"/>
  <c r="S138" i="5"/>
  <c r="S147" i="5" s="1"/>
  <c r="F25" i="4" s="1"/>
  <c r="L138" i="5"/>
  <c r="I138" i="5"/>
  <c r="I147" i="5" s="1"/>
  <c r="D25" i="4" s="1"/>
  <c r="F24" i="4"/>
  <c r="S135" i="5"/>
  <c r="P135" i="5"/>
  <c r="E24" i="4" s="1"/>
  <c r="K134" i="5"/>
  <c r="J134" i="5"/>
  <c r="M134" i="5"/>
  <c r="I134" i="5"/>
  <c r="K133" i="5"/>
  <c r="J133" i="5"/>
  <c r="M133" i="5"/>
  <c r="I133" i="5"/>
  <c r="K132" i="5"/>
  <c r="J132" i="5"/>
  <c r="M132" i="5"/>
  <c r="M135" i="5" s="1"/>
  <c r="C24" i="4" s="1"/>
  <c r="I132" i="5"/>
  <c r="K131" i="5"/>
  <c r="J131" i="5"/>
  <c r="L131" i="5"/>
  <c r="I131" i="5"/>
  <c r="K130" i="5"/>
  <c r="J130" i="5"/>
  <c r="L130" i="5"/>
  <c r="L135" i="5" s="1"/>
  <c r="B24" i="4" s="1"/>
  <c r="I130" i="5"/>
  <c r="I135" i="5" s="1"/>
  <c r="D24" i="4" s="1"/>
  <c r="E23" i="4"/>
  <c r="C23" i="4"/>
  <c r="P127" i="5"/>
  <c r="H127" i="5"/>
  <c r="M127" i="5"/>
  <c r="K126" i="5"/>
  <c r="J126" i="5"/>
  <c r="L126" i="5"/>
  <c r="I126" i="5"/>
  <c r="K125" i="5"/>
  <c r="J125" i="5"/>
  <c r="S125" i="5"/>
  <c r="L125" i="5"/>
  <c r="I125" i="5"/>
  <c r="K124" i="5"/>
  <c r="J124" i="5"/>
  <c r="S124" i="5"/>
  <c r="L124" i="5"/>
  <c r="I124" i="5"/>
  <c r="K123" i="5"/>
  <c r="J123" i="5"/>
  <c r="S123" i="5"/>
  <c r="L123" i="5"/>
  <c r="I123" i="5"/>
  <c r="K122" i="5"/>
  <c r="J122" i="5"/>
  <c r="S122" i="5"/>
  <c r="L122" i="5"/>
  <c r="I122" i="5"/>
  <c r="K121" i="5"/>
  <c r="J121" i="5"/>
  <c r="S121" i="5"/>
  <c r="L121" i="5"/>
  <c r="I121" i="5"/>
  <c r="K120" i="5"/>
  <c r="J120" i="5"/>
  <c r="S120" i="5"/>
  <c r="L120" i="5"/>
  <c r="I120" i="5"/>
  <c r="K119" i="5"/>
  <c r="J119" i="5"/>
  <c r="S119" i="5"/>
  <c r="L119" i="5"/>
  <c r="I119" i="5"/>
  <c r="K118" i="5"/>
  <c r="J118" i="5"/>
  <c r="S118" i="5"/>
  <c r="L118" i="5"/>
  <c r="I118" i="5"/>
  <c r="K117" i="5"/>
  <c r="J117" i="5"/>
  <c r="S117" i="5"/>
  <c r="S127" i="5" s="1"/>
  <c r="F23" i="4" s="1"/>
  <c r="L117" i="5"/>
  <c r="L127" i="5" s="1"/>
  <c r="B23" i="4" s="1"/>
  <c r="I117" i="5"/>
  <c r="E22" i="4"/>
  <c r="C22" i="4"/>
  <c r="P114" i="5"/>
  <c r="H114" i="5"/>
  <c r="M114" i="5"/>
  <c r="K113" i="5"/>
  <c r="J113" i="5"/>
  <c r="L113" i="5"/>
  <c r="I113" i="5"/>
  <c r="K112" i="5"/>
  <c r="J112" i="5"/>
  <c r="S112" i="5"/>
  <c r="L112" i="5"/>
  <c r="I112" i="5"/>
  <c r="K111" i="5"/>
  <c r="J111" i="5"/>
  <c r="S111" i="5"/>
  <c r="S114" i="5" s="1"/>
  <c r="F22" i="4" s="1"/>
  <c r="L111" i="5"/>
  <c r="I111" i="5"/>
  <c r="I114" i="5" s="1"/>
  <c r="D22" i="4" s="1"/>
  <c r="P108" i="5"/>
  <c r="E21" i="4" s="1"/>
  <c r="H108" i="5"/>
  <c r="M108" i="5"/>
  <c r="C21" i="4" s="1"/>
  <c r="K107" i="5"/>
  <c r="J107" i="5"/>
  <c r="L107" i="5"/>
  <c r="I107" i="5"/>
  <c r="K106" i="5"/>
  <c r="J106" i="5"/>
  <c r="S106" i="5"/>
  <c r="L106" i="5"/>
  <c r="I106" i="5"/>
  <c r="K105" i="5"/>
  <c r="J105" i="5"/>
  <c r="S105" i="5"/>
  <c r="S108" i="5" s="1"/>
  <c r="F21" i="4" s="1"/>
  <c r="L105" i="5"/>
  <c r="L108" i="5" s="1"/>
  <c r="B21" i="4" s="1"/>
  <c r="I105" i="5"/>
  <c r="E20" i="4"/>
  <c r="C20" i="4"/>
  <c r="P102" i="5"/>
  <c r="H102" i="5"/>
  <c r="M102" i="5"/>
  <c r="K101" i="5"/>
  <c r="J101" i="5"/>
  <c r="L101" i="5"/>
  <c r="I101" i="5"/>
  <c r="K100" i="5"/>
  <c r="J100" i="5"/>
  <c r="L100" i="5"/>
  <c r="I100" i="5"/>
  <c r="K99" i="5"/>
  <c r="J99" i="5"/>
  <c r="L99" i="5"/>
  <c r="I99" i="5"/>
  <c r="K98" i="5"/>
  <c r="J98" i="5"/>
  <c r="L98" i="5"/>
  <c r="I98" i="5"/>
  <c r="K97" i="5"/>
  <c r="J97" i="5"/>
  <c r="L97" i="5"/>
  <c r="I97" i="5"/>
  <c r="K96" i="5"/>
  <c r="J96" i="5"/>
  <c r="S96" i="5"/>
  <c r="S102" i="5" s="1"/>
  <c r="F20" i="4" s="1"/>
  <c r="L96" i="5"/>
  <c r="I96" i="5"/>
  <c r="K95" i="5"/>
  <c r="J95" i="5"/>
  <c r="L95" i="5"/>
  <c r="I95" i="5"/>
  <c r="K94" i="5"/>
  <c r="J94" i="5"/>
  <c r="L94" i="5"/>
  <c r="I94" i="5"/>
  <c r="K93" i="5"/>
  <c r="J93" i="5"/>
  <c r="L93" i="5"/>
  <c r="L102" i="5" s="1"/>
  <c r="B20" i="4" s="1"/>
  <c r="I93" i="5"/>
  <c r="P90" i="5"/>
  <c r="E19" i="4" s="1"/>
  <c r="K89" i="5"/>
  <c r="J89" i="5"/>
  <c r="M89" i="5"/>
  <c r="I89" i="5"/>
  <c r="K88" i="5"/>
  <c r="J88" i="5"/>
  <c r="M88" i="5"/>
  <c r="I88" i="5"/>
  <c r="K87" i="5"/>
  <c r="J87" i="5"/>
  <c r="M87" i="5"/>
  <c r="I87" i="5"/>
  <c r="K86" i="5"/>
  <c r="J86" i="5"/>
  <c r="M86" i="5"/>
  <c r="I86" i="5"/>
  <c r="K85" i="5"/>
  <c r="J85" i="5"/>
  <c r="M85" i="5"/>
  <c r="H90" i="5" s="1"/>
  <c r="I85" i="5"/>
  <c r="K84" i="5"/>
  <c r="J84" i="5"/>
  <c r="L84" i="5"/>
  <c r="I84" i="5"/>
  <c r="K83" i="5"/>
  <c r="J83" i="5"/>
  <c r="L83" i="5"/>
  <c r="I83" i="5"/>
  <c r="K82" i="5"/>
  <c r="J82" i="5"/>
  <c r="L82" i="5"/>
  <c r="I82" i="5"/>
  <c r="K81" i="5"/>
  <c r="J81" i="5"/>
  <c r="S81" i="5"/>
  <c r="L81" i="5"/>
  <c r="I81" i="5"/>
  <c r="K80" i="5"/>
  <c r="J80" i="5"/>
  <c r="S80" i="5"/>
  <c r="S90" i="5" s="1"/>
  <c r="F19" i="4" s="1"/>
  <c r="L80" i="5"/>
  <c r="I80" i="5"/>
  <c r="I90" i="5" s="1"/>
  <c r="D19" i="4" s="1"/>
  <c r="E18" i="4"/>
  <c r="P77" i="5"/>
  <c r="K76" i="5"/>
  <c r="J76" i="5"/>
  <c r="M76" i="5"/>
  <c r="I76" i="5"/>
  <c r="K75" i="5"/>
  <c r="J75" i="5"/>
  <c r="M75" i="5"/>
  <c r="I75" i="5"/>
  <c r="K74" i="5"/>
  <c r="J74" i="5"/>
  <c r="S74" i="5"/>
  <c r="M74" i="5"/>
  <c r="M77" i="5" s="1"/>
  <c r="C18" i="4" s="1"/>
  <c r="I74" i="5"/>
  <c r="K73" i="5"/>
  <c r="J73" i="5"/>
  <c r="L73" i="5"/>
  <c r="I73" i="5"/>
  <c r="K72" i="5"/>
  <c r="J72" i="5"/>
  <c r="L72" i="5"/>
  <c r="I72" i="5"/>
  <c r="K71" i="5"/>
  <c r="J71" i="5"/>
  <c r="L71" i="5"/>
  <c r="I71" i="5"/>
  <c r="K70" i="5"/>
  <c r="J70" i="5"/>
  <c r="S70" i="5"/>
  <c r="L70" i="5"/>
  <c r="I70" i="5"/>
  <c r="K69" i="5"/>
  <c r="J69" i="5"/>
  <c r="L69" i="5"/>
  <c r="I69" i="5"/>
  <c r="K68" i="5"/>
  <c r="J68" i="5"/>
  <c r="S68" i="5"/>
  <c r="S77" i="5" s="1"/>
  <c r="F18" i="4" s="1"/>
  <c r="L68" i="5"/>
  <c r="L77" i="5" s="1"/>
  <c r="B18" i="4" s="1"/>
  <c r="I68" i="5"/>
  <c r="E17" i="4"/>
  <c r="P65" i="5"/>
  <c r="K64" i="5"/>
  <c r="J64" i="5"/>
  <c r="S64" i="5"/>
  <c r="M64" i="5"/>
  <c r="I64" i="5"/>
  <c r="K63" i="5"/>
  <c r="J63" i="5"/>
  <c r="S63" i="5"/>
  <c r="M63" i="5"/>
  <c r="I63" i="5"/>
  <c r="K62" i="5"/>
  <c r="J62" i="5"/>
  <c r="L62" i="5"/>
  <c r="I62" i="5"/>
  <c r="K61" i="5"/>
  <c r="J61" i="5"/>
  <c r="S61" i="5"/>
  <c r="L61" i="5"/>
  <c r="I61" i="5"/>
  <c r="K60" i="5"/>
  <c r="J60" i="5"/>
  <c r="L60" i="5"/>
  <c r="I60" i="5"/>
  <c r="I65" i="5" s="1"/>
  <c r="D17" i="4" s="1"/>
  <c r="E13" i="4"/>
  <c r="C13" i="4"/>
  <c r="S54" i="5"/>
  <c r="F13" i="4" s="1"/>
  <c r="P54" i="5"/>
  <c r="H54" i="5"/>
  <c r="M54" i="5"/>
  <c r="K53" i="5"/>
  <c r="J53" i="5"/>
  <c r="L53" i="5"/>
  <c r="L54" i="5" s="1"/>
  <c r="B13" i="4" s="1"/>
  <c r="I53" i="5"/>
  <c r="I54" i="5" s="1"/>
  <c r="D13" i="4" s="1"/>
  <c r="P50" i="5"/>
  <c r="E12" i="4" s="1"/>
  <c r="H50" i="5"/>
  <c r="M50" i="5"/>
  <c r="C12" i="4" s="1"/>
  <c r="K49" i="5"/>
  <c r="J49" i="5"/>
  <c r="L49" i="5"/>
  <c r="I49" i="5"/>
  <c r="K48" i="5"/>
  <c r="J48" i="5"/>
  <c r="L48" i="5"/>
  <c r="I48" i="5"/>
  <c r="K47" i="5"/>
  <c r="J47" i="5"/>
  <c r="L47" i="5"/>
  <c r="I47" i="5"/>
  <c r="K46" i="5"/>
  <c r="J46" i="5"/>
  <c r="L46" i="5"/>
  <c r="I46" i="5"/>
  <c r="K45" i="5"/>
  <c r="J45" i="5"/>
  <c r="L45" i="5"/>
  <c r="I45" i="5"/>
  <c r="K44" i="5"/>
  <c r="J44" i="5"/>
  <c r="L44" i="5"/>
  <c r="I44" i="5"/>
  <c r="K43" i="5"/>
  <c r="J43" i="5"/>
  <c r="L43" i="5"/>
  <c r="I43" i="5"/>
  <c r="K42" i="5"/>
  <c r="J42" i="5"/>
  <c r="L42" i="5"/>
  <c r="I42" i="5"/>
  <c r="K41" i="5"/>
  <c r="J41" i="5"/>
  <c r="S41" i="5"/>
  <c r="L41" i="5"/>
  <c r="I41" i="5"/>
  <c r="K40" i="5"/>
  <c r="J40" i="5"/>
  <c r="L40" i="5"/>
  <c r="I40" i="5"/>
  <c r="K39" i="5"/>
  <c r="J39" i="5"/>
  <c r="S39" i="5"/>
  <c r="S50" i="5" s="1"/>
  <c r="F12" i="4" s="1"/>
  <c r="L39" i="5"/>
  <c r="L50" i="5" s="1"/>
  <c r="B12" i="4" s="1"/>
  <c r="I39" i="5"/>
  <c r="E11" i="4"/>
  <c r="P36" i="5"/>
  <c r="P56" i="5" s="1"/>
  <c r="E14" i="4" s="1"/>
  <c r="K35" i="5"/>
  <c r="J35" i="5"/>
  <c r="M35" i="5"/>
  <c r="H36" i="5" s="1"/>
  <c r="I35" i="5"/>
  <c r="K34" i="5"/>
  <c r="J34" i="5"/>
  <c r="S34" i="5"/>
  <c r="L34" i="5"/>
  <c r="I34" i="5"/>
  <c r="K33" i="5"/>
  <c r="J33" i="5"/>
  <c r="S33" i="5"/>
  <c r="L33" i="5"/>
  <c r="I33" i="5"/>
  <c r="K32" i="5"/>
  <c r="J32" i="5"/>
  <c r="S32" i="5"/>
  <c r="L32" i="5"/>
  <c r="I32" i="5"/>
  <c r="K31" i="5"/>
  <c r="J31" i="5"/>
  <c r="S31" i="5"/>
  <c r="L31" i="5"/>
  <c r="I31" i="5"/>
  <c r="K30" i="5"/>
  <c r="J30" i="5"/>
  <c r="L30" i="5"/>
  <c r="I30" i="5"/>
  <c r="K29" i="5"/>
  <c r="J29" i="5"/>
  <c r="S29" i="5"/>
  <c r="L29" i="5"/>
  <c r="I29" i="5"/>
  <c r="K28" i="5"/>
  <c r="J28" i="5"/>
  <c r="L28" i="5"/>
  <c r="I28" i="5"/>
  <c r="K27" i="5"/>
  <c r="J27" i="5"/>
  <c r="S27" i="5"/>
  <c r="L27" i="5"/>
  <c r="I27" i="5"/>
  <c r="K26" i="5"/>
  <c r="J26" i="5"/>
  <c r="S26" i="5"/>
  <c r="L26" i="5"/>
  <c r="I26" i="5"/>
  <c r="K25" i="5"/>
  <c r="J25" i="5"/>
  <c r="S25" i="5"/>
  <c r="L25" i="5"/>
  <c r="I25" i="5"/>
  <c r="K24" i="5"/>
  <c r="J24" i="5"/>
  <c r="L24" i="5"/>
  <c r="I24" i="5"/>
  <c r="K23" i="5"/>
  <c r="J23" i="5"/>
  <c r="S23" i="5"/>
  <c r="L23" i="5"/>
  <c r="I23" i="5"/>
  <c r="K22" i="5"/>
  <c r="J22" i="5"/>
  <c r="S22" i="5"/>
  <c r="L22" i="5"/>
  <c r="I22" i="5"/>
  <c r="K21" i="5"/>
  <c r="J21" i="5"/>
  <c r="S21" i="5"/>
  <c r="L21" i="5"/>
  <c r="I21" i="5"/>
  <c r="K20" i="5"/>
  <c r="J20" i="5"/>
  <c r="S20" i="5"/>
  <c r="L20" i="5"/>
  <c r="I20" i="5"/>
  <c r="K19" i="5"/>
  <c r="J19" i="5"/>
  <c r="L19" i="5"/>
  <c r="I19" i="5"/>
  <c r="K18" i="5"/>
  <c r="J18" i="5"/>
  <c r="S18" i="5"/>
  <c r="L18" i="5"/>
  <c r="I18" i="5"/>
  <c r="K17" i="5"/>
  <c r="J17" i="5"/>
  <c r="S17" i="5"/>
  <c r="L17" i="5"/>
  <c r="I17" i="5"/>
  <c r="K16" i="5"/>
  <c r="J16" i="5"/>
  <c r="S16" i="5"/>
  <c r="L16" i="5"/>
  <c r="I16" i="5"/>
  <c r="K15" i="5"/>
  <c r="J15" i="5"/>
  <c r="S15" i="5"/>
  <c r="L15" i="5"/>
  <c r="I15" i="5"/>
  <c r="K14" i="5"/>
  <c r="J14" i="5"/>
  <c r="L14" i="5"/>
  <c r="I14" i="5"/>
  <c r="K13" i="5"/>
  <c r="J13" i="5"/>
  <c r="L13" i="5"/>
  <c r="I13" i="5"/>
  <c r="K12" i="5"/>
  <c r="J12" i="5"/>
  <c r="S12" i="5"/>
  <c r="L12" i="5"/>
  <c r="I12" i="5"/>
  <c r="K11" i="5"/>
  <c r="K168" i="5" s="1"/>
  <c r="J11" i="5"/>
  <c r="S11" i="5"/>
  <c r="L11" i="5"/>
  <c r="I11" i="5"/>
  <c r="J20" i="3"/>
  <c r="J20" i="2" l="1"/>
  <c r="I50" i="5"/>
  <c r="D12" i="4" s="1"/>
  <c r="I77" i="5"/>
  <c r="D18" i="4" s="1"/>
  <c r="L90" i="5"/>
  <c r="B19" i="4" s="1"/>
  <c r="I102" i="5"/>
  <c r="D20" i="4" s="1"/>
  <c r="I108" i="5"/>
  <c r="D21" i="4" s="1"/>
  <c r="L114" i="5"/>
  <c r="B22" i="4" s="1"/>
  <c r="I127" i="5"/>
  <c r="D23" i="4" s="1"/>
  <c r="L147" i="5"/>
  <c r="B25" i="4" s="1"/>
  <c r="L153" i="5"/>
  <c r="B26" i="4" s="1"/>
  <c r="L159" i="5"/>
  <c r="B27" i="4" s="1"/>
  <c r="I36" i="5"/>
  <c r="D11" i="4" s="1"/>
  <c r="M36" i="5"/>
  <c r="C11" i="4" s="1"/>
  <c r="L65" i="5"/>
  <c r="B17" i="4" s="1"/>
  <c r="H65" i="5"/>
  <c r="S65" i="5"/>
  <c r="F17" i="4" s="1"/>
  <c r="H77" i="5"/>
  <c r="M90" i="5"/>
  <c r="C19" i="4" s="1"/>
  <c r="H135" i="5"/>
  <c r="H147" i="5"/>
  <c r="H153" i="5"/>
  <c r="H159" i="5"/>
  <c r="V168" i="5"/>
  <c r="F31" i="4" s="1"/>
  <c r="L36" i="5"/>
  <c r="B11" i="4" s="1"/>
  <c r="S36" i="5"/>
  <c r="F11" i="4" s="1"/>
  <c r="I56" i="5"/>
  <c r="D14" i="4" s="1"/>
  <c r="L56" i="5"/>
  <c r="B14" i="4" s="1"/>
  <c r="D16" i="3" s="1"/>
  <c r="D16" i="2" s="1"/>
  <c r="M65" i="5"/>
  <c r="C17" i="4" s="1"/>
  <c r="H167" i="5"/>
  <c r="F16" i="3"/>
  <c r="F16" i="2" s="1"/>
  <c r="I167" i="5" l="1"/>
  <c r="D29" i="4" s="1"/>
  <c r="F17" i="3" s="1"/>
  <c r="F17" i="2" s="1"/>
  <c r="F20" i="2" s="1"/>
  <c r="M56" i="5"/>
  <c r="C14" i="4" s="1"/>
  <c r="E16" i="3" s="1"/>
  <c r="E16" i="2" s="1"/>
  <c r="S56" i="5"/>
  <c r="F14" i="4" s="1"/>
  <c r="H56" i="5"/>
  <c r="S167" i="5"/>
  <c r="E29" i="4" s="1"/>
  <c r="S168" i="5"/>
  <c r="E31" i="4" s="1"/>
  <c r="M167" i="5"/>
  <c r="C29" i="4" s="1"/>
  <c r="E17" i="3" s="1"/>
  <c r="E17" i="2" s="1"/>
  <c r="I168" i="5"/>
  <c r="L167" i="5"/>
  <c r="B29" i="4" s="1"/>
  <c r="D17" i="3" s="1"/>
  <c r="D17" i="2" s="1"/>
  <c r="J23" i="3"/>
  <c r="J23" i="2" s="1"/>
  <c r="F22" i="3"/>
  <c r="F22" i="2" s="1"/>
  <c r="J24" i="3"/>
  <c r="J24" i="2" s="1"/>
  <c r="F23" i="3"/>
  <c r="F23" i="2" s="1"/>
  <c r="D31" i="4" l="1"/>
  <c r="B7" i="1"/>
  <c r="J22" i="3"/>
  <c r="J22" i="2" s="1"/>
  <c r="F20" i="3"/>
  <c r="F24" i="3"/>
  <c r="F24" i="2" s="1"/>
  <c r="L168" i="5"/>
  <c r="B31" i="4" s="1"/>
  <c r="H168" i="5"/>
  <c r="M168" i="5"/>
  <c r="C31" i="4" s="1"/>
  <c r="J26" i="3"/>
  <c r="B8" i="1" l="1"/>
  <c r="J28" i="3"/>
  <c r="C7" i="1"/>
  <c r="C8" i="1" s="1"/>
  <c r="J26" i="2"/>
  <c r="J28" i="2" s="1"/>
  <c r="I29" i="3"/>
  <c r="J29" i="3" s="1"/>
  <c r="J31" i="3" s="1"/>
  <c r="G7" i="1" l="1"/>
  <c r="G8" i="1" s="1"/>
  <c r="B9" i="1" l="1"/>
  <c r="B10" i="1"/>
  <c r="I30" i="2" l="1"/>
  <c r="J30" i="2" s="1"/>
  <c r="G10" i="1"/>
  <c r="I29" i="2"/>
  <c r="J29" i="2" s="1"/>
  <c r="G9" i="1"/>
  <c r="G11" i="1" s="1"/>
  <c r="J31" i="2" l="1"/>
</calcChain>
</file>

<file path=xl/sharedStrings.xml><?xml version="1.0" encoding="utf-8"?>
<sst xmlns="http://schemas.openxmlformats.org/spreadsheetml/2006/main" count="642" uniqueCount="355">
  <si>
    <t>Rekapitulácia rozpočtu</t>
  </si>
  <si>
    <t>Stavba REKONŠTRUKCIA KULTÚRNEHO DOMU KVAKOVCE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</si>
  <si>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</si>
  <si>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</si>
  <si>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</si>
  <si>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</si>
  <si>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</si>
  <si>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</si>
  <si>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</si>
  <si>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</si>
  <si>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</si>
  <si>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</si>
  <si>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Objekt zateplenie objektu</t>
  </si>
  <si>
    <t>Krycí list rozpočtu</t>
  </si>
  <si>
    <t xml:space="preserve">Miesto:  </t>
  </si>
  <si>
    <t>Objekt Objekt zateplenie objektu</t>
  </si>
  <si>
    <t xml:space="preserve">Ks: </t>
  </si>
  <si>
    <t xml:space="preserve">Zákazka: </t>
  </si>
  <si>
    <t>Spracoval: Ing. Ján Halgaš</t>
  </si>
  <si>
    <t xml:space="preserve">Dňa </t>
  </si>
  <si>
    <t>26.06.2019</t>
  </si>
  <si>
    <t>Odberateľ: Obec Kvakovce</t>
  </si>
  <si>
    <t xml:space="preserve">Projektant: </t>
  </si>
  <si>
    <t xml:space="preserve">Dodávateľ: 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</si>
  <si>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</si>
  <si>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</si>
  <si>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</si>
  <si>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</si>
  <si>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</si>
  <si>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</si>
  <si>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</si>
  <si>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</si>
  <si>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</si>
  <si>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</si>
  <si>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</si>
  <si>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</si>
  <si>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</si>
  <si>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</si>
  <si>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</si>
  <si>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</si>
  <si>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</si>
  <si>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</si>
  <si>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</si>
  <si>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</si>
  <si>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</si>
  <si>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</si>
  <si>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</si>
  <si>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</si>
  <si>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</si>
  <si>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</si>
  <si>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</si>
  <si>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</si>
  <si>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</si>
  <si>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</si>
  <si>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</si>
  <si>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</si>
  <si>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</si>
  <si>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</si>
  <si>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</si>
  <si>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</si>
  <si>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</si>
  <si>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26.06.2019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</si>
  <si>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</si>
  <si>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</si>
  <si>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</si>
  <si>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</si>
  <si>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</si>
  <si>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</si>
  <si>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IZOLÁCIE PROTI VODE A VLHKOSTI</t>
  </si>
  <si>
    <t>POVLAKOVÉ KRYTINY</t>
  </si>
  <si>
    <t>IZOLÁCIE TEPELNÉ BEŽNÝCH STAVEB. KONŠTRUKCIÍ</t>
  </si>
  <si>
    <t>ZTI-ZARIAĎOVACIE PREDMETY</t>
  </si>
  <si>
    <t>KONŠTRUKCIE TESÁRSKE</t>
  </si>
  <si>
    <t>DREVOSTAVBY</t>
  </si>
  <si>
    <t>KONŠTRUKCIE KLAMPIARSKE</t>
  </si>
  <si>
    <t>KOVOVÉ DOPLNKOVÉ KONŠTRUKCIE</t>
  </si>
  <si>
    <t>PODLAHY A OBKLADY KERAMICKÉ-DLAŽBY</t>
  </si>
  <si>
    <t>PODLAHY POVLAKOVÉ</t>
  </si>
  <si>
    <t>PODLAHY A OBKLADY KERAMICKÉ-OBKLADY</t>
  </si>
  <si>
    <t>MAĽBY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</si>
  <si>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</si>
  <si>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</si>
  <si>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</si>
  <si>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</si>
  <si>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</si>
  <si>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</si>
  <si>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</si>
  <si>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</si>
  <si>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</si>
  <si>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Hmotnosť/Mj</t>
  </si>
  <si>
    <t>Hmotnosť</t>
  </si>
  <si>
    <t>Suť</t>
  </si>
  <si>
    <t>Zákazka REKONŠTRUKCIA KULTÚRNEHO DOMU KVAKOVCE</t>
  </si>
  <si>
    <t xml:space="preserve"> 11/A 1</t>
  </si>
  <si>
    <t xml:space="preserve"> 611461121</t>
  </si>
  <si>
    <t>Vnútorná omietka stropov sadrová,miešanie a nanášanie strojne,MSS 20 alebo ekvivalent  hr.1 cm</t>
  </si>
  <si>
    <t>m2</t>
  </si>
  <si>
    <t xml:space="preserve"> 611461141</t>
  </si>
  <si>
    <t>Stierka stropov vyrovnávacia strojne miešaná,ručne nanášaná hr.3 mm</t>
  </si>
  <si>
    <t xml:space="preserve"> 612421740</t>
  </si>
  <si>
    <t>Penetračný náter vnút.stien a stropov,vikiere,komíny,štablón</t>
  </si>
  <si>
    <t xml:space="preserve"> 612421741</t>
  </si>
  <si>
    <t>Potiahnutie vnút.stien sklotextilnou mriežkou do lepidla - nové murivo</t>
  </si>
  <si>
    <t xml:space="preserve"> 612465121</t>
  </si>
  <si>
    <t>Vnútorná omietka stien sadrová,miešanie a nanášanie strojne,MSS 20 alebo ekvivalent  hr.1 cm</t>
  </si>
  <si>
    <t xml:space="preserve"> 612465141</t>
  </si>
  <si>
    <t>Stierka vnútorných stien vyrovnávacia strojne miešaná,ručne nanášaná hr.3 mm - jestv. aj nové murivo</t>
  </si>
  <si>
    <t xml:space="preserve"> 622464222</t>
  </si>
  <si>
    <t>Vonkajšia omietka stien tenkovrstvová jemná štuková základ a hladká 2 mm - fasáda,vikiere,komíny</t>
  </si>
  <si>
    <t xml:space="preserve"> 622464235</t>
  </si>
  <si>
    <t>Vonkajšia omietka stien tenkovrstvová štuková základ a vrchná 3 mm - sokeľ</t>
  </si>
  <si>
    <t xml:space="preserve"> 622474206</t>
  </si>
  <si>
    <t>Potiahnutie vonkajších stien lepidlom a sklotextilnou mriežkou -vikiere,komíny,štablón</t>
  </si>
  <si>
    <t>M2</t>
  </si>
  <si>
    <t xml:space="preserve"> 622491401</t>
  </si>
  <si>
    <t>Hydrofobizácia vonkajších stien náterom Prive Color Multitop Hydrofob alebo ekvivalent  -  základný náter sokeľ</t>
  </si>
  <si>
    <t xml:space="preserve"> 625250151</t>
  </si>
  <si>
    <t xml:space="preserve"> 625250156</t>
  </si>
  <si>
    <t>Doteplenie vonk. konštrukcie, bez povrchovej úpravy, systém XPS STYRODUR 2800 C - BASF alebo ekvivalent , lepený rámovo s prikotvením, hr. izolantu 100 mm - sokeľ</t>
  </si>
  <si>
    <t xml:space="preserve"> 625251030</t>
  </si>
  <si>
    <t>Zatepľovací systém minerálnou vlnou bez povrchovej úpravy, hrúbka izolantu 30 mm vr.líšt a pások</t>
  </si>
  <si>
    <t xml:space="preserve"> 625251131</t>
  </si>
  <si>
    <t>Zatepľovací systém minerálnou vlnou bez povrchovej úpravy, hrúbka izolantu 150 mm</t>
  </si>
  <si>
    <t xml:space="preserve"> 625991040</t>
  </si>
  <si>
    <t>Zatepľovací systém doskami EPS-F hr.30mm bez povrchovej úpravy vr.líšt a pások</t>
  </si>
  <si>
    <t xml:space="preserve"> 625991120</t>
  </si>
  <si>
    <t>Zatepľovací systém doskami EPS-F hr.150mm bez povrchovej úpravy</t>
  </si>
  <si>
    <t xml:space="preserve"> 631312611</t>
  </si>
  <si>
    <t>Mazanina z betónu prostého tr.C 16/20 hr.nad 50 do 80 mm - podkl.betón</t>
  </si>
  <si>
    <t>m3</t>
  </si>
  <si>
    <t xml:space="preserve"> 631319171</t>
  </si>
  <si>
    <t>Príplatok za strhnutie povrchu mazaniny latou pre hr. obidvoch vrstiev mazaniny nad 50 do 80 mm</t>
  </si>
  <si>
    <t xml:space="preserve"> 631362021</t>
  </si>
  <si>
    <t>Výstuž mazanín z betónov (z kameniva) a z ľahkých betónov zo zváraných sietí z drôtov typu KARI</t>
  </si>
  <si>
    <t>t</t>
  </si>
  <si>
    <t xml:space="preserve"> 632451044</t>
  </si>
  <si>
    <t>Samonivelizujúci poter hr.5mm - vyspravenie terasy po vybúraní dlažby - S3</t>
  </si>
  <si>
    <t xml:space="preserve"> 632451052</t>
  </si>
  <si>
    <t>Poter pieskovocementový hr. do 20 mm - P2,3</t>
  </si>
  <si>
    <t xml:space="preserve"> 642942111</t>
  </si>
  <si>
    <t>Osadenie oceľového,plastového dverového rámu plochy otvoru do 2, 5m2</t>
  </si>
  <si>
    <t>kus</t>
  </si>
  <si>
    <t xml:space="preserve"> 14/C 1</t>
  </si>
  <si>
    <t xml:space="preserve"> 622422111</t>
  </si>
  <si>
    <t>Oprava vonkajších omietok vápenných a vápenocem. stupeň členitosti IaII -10% hladkých- fasáda</t>
  </si>
  <si>
    <t xml:space="preserve"> 622454311</t>
  </si>
  <si>
    <t>Oprava vonk.omietok cementových v množstve opravovanej plochy do 30% hladkých hladených - sokeľ</t>
  </si>
  <si>
    <t>S/S50</t>
  </si>
  <si>
    <t xml:space="preserve"> 553317060</t>
  </si>
  <si>
    <t>Zárubeň oceľová CgU 900/1970</t>
  </si>
  <si>
    <t>KUS</t>
  </si>
  <si>
    <t xml:space="preserve">  3/A 1</t>
  </si>
  <si>
    <t xml:space="preserve"> 941941041</t>
  </si>
  <si>
    <t>Montáž lešenia ľahkého pracovného radového s podlahami šírky nad 1, 00 do 1,20 m a výšky do 10 m</t>
  </si>
  <si>
    <t xml:space="preserve"> 941941291</t>
  </si>
  <si>
    <t>Príplatok za prvý a každý ďalší i začatý mesiac použitia lešenia k cene -1041</t>
  </si>
  <si>
    <t xml:space="preserve">  3/B 1</t>
  </si>
  <si>
    <t xml:space="preserve"> 941941841</t>
  </si>
  <si>
    <t>Demontáž lešenia ľahkého pracovného radového a s podlahami, šírky nad 1,00 do 1,20 m výšky do 10 m</t>
  </si>
  <si>
    <t xml:space="preserve"> 13/B 1</t>
  </si>
  <si>
    <t xml:space="preserve"> 965042120</t>
  </si>
  <si>
    <t>Búranie podkladov pod dlažby, liatych dlažieb a mazanín,betón,ker.dlažby hr.do 100 mm,  -2,20000t</t>
  </si>
  <si>
    <t>M3</t>
  </si>
  <si>
    <t xml:space="preserve"> 978015221</t>
  </si>
  <si>
    <t>Otlčenie omietok vonkajších, s vyškriabaním škár v I. až IV.st., zlož., v rozsahu do 10 %,  -0,00800t - fasáda B5</t>
  </si>
  <si>
    <t xml:space="preserve"> 978015241</t>
  </si>
  <si>
    <t>Otlčenie omietok vonkajších, s vyškriabaním škár v I. až IV.st. zlož., v rozsahu do 30 % -0,016t - sokeľ B5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</si>
  <si>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</si>
  <si>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</si>
  <si>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</si>
  <si>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</si>
  <si>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</si>
  <si>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</si>
  <si>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979082133</t>
  </si>
  <si>
    <t>Poplatok za uloženie vybúranej sute na verejnú skládku (orientačná cena)</t>
  </si>
  <si>
    <t>T</t>
  </si>
  <si>
    <t xml:space="preserve"> 7673308411</t>
  </si>
  <si>
    <t>Demontáž markízy  z polykarbonátu a oceľ.konštr.uchytenej na stenu  -0,02170t - B12,13</t>
  </si>
  <si>
    <t xml:space="preserve"> 999281111</t>
  </si>
  <si>
    <t>Presun hmôt pre opravy a údržbu objektov vrátane vonkajších plášťov výšky do 25 m</t>
  </si>
  <si>
    <t>711/A 1</t>
  </si>
  <si>
    <t xml:space="preserve"> 711111001</t>
  </si>
  <si>
    <t>Izolácia proti zemnej vlhkosti vodorovná penetračným náterom za studena</t>
  </si>
  <si>
    <t xml:space="preserve"> 711141559</t>
  </si>
  <si>
    <t>Izolácia proti zemnej vlhkosti a tlakovej vode vodorovná NAIP pritavením</t>
  </si>
  <si>
    <t xml:space="preserve"> 998711202</t>
  </si>
  <si>
    <t>Presun hmôt pre izoláciu proti vode v objektoch výšky nad 6 do 12 m</t>
  </si>
  <si>
    <t>S/S10</t>
  </si>
  <si>
    <t xml:space="preserve"> 1116315000</t>
  </si>
  <si>
    <t>Lak asfaltový ALP-PENETRAL alebo ekvivalent  v sudoch</t>
  </si>
  <si>
    <t>S/S90</t>
  </si>
  <si>
    <t xml:space="preserve"> 6283221000</t>
  </si>
  <si>
    <t>Pásy ťažké asfaltové v 60 s 35 alebo ekvivalent  -P2,3</t>
  </si>
  <si>
    <t>711/A 2</t>
  </si>
  <si>
    <t xml:space="preserve"> 712370070</t>
  </si>
  <si>
    <t>Zhotovenie povlakovej krytiny striech plochých do 10° PVC-P fóliou pripevnenie kotviacimi terčami so zvarením spoju s vyvedením na stenu</t>
  </si>
  <si>
    <t xml:space="preserve"> 712391171</t>
  </si>
  <si>
    <t>Zhotov. povlak. krytiny striech plochých do 10st. ostatné z ochrannej textílie podklad.vrstvy s vyvedením na stenu</t>
  </si>
  <si>
    <t xml:space="preserve"> 712391172</t>
  </si>
  <si>
    <t>Zhotov. povlak. krytiny striech plochých do 10st. ostatné z ochrannej textílie ochran. vrstvy s vyvedením na stenu</t>
  </si>
  <si>
    <t xml:space="preserve"> 712391173</t>
  </si>
  <si>
    <t>Zhotov. povlak. krytiny striech plochých do 10st. kútový profil</t>
  </si>
  <si>
    <t>M</t>
  </si>
  <si>
    <t xml:space="preserve"> 712391382</t>
  </si>
  <si>
    <t xml:space="preserve">Priťaženie izolácie krytiny násypom z kameniva frakcie 16/32 mm hrúbky 50 mm na plochej streche so sklonom do 10° </t>
  </si>
  <si>
    <t xml:space="preserve"> 998712202</t>
  </si>
  <si>
    <t>Presun hmôt pre izoláciu povlakovej krytiny v objektoch výšky nad 6 do 12 m</t>
  </si>
  <si>
    <t>S/S20</t>
  </si>
  <si>
    <t xml:space="preserve"> 2833000210</t>
  </si>
  <si>
    <t>Hydroizolačná strešná fólia 803 alebo ekvivalent   fólia 1,50 mm hnedá, mliečna, signálna - terasa s vyvedením na stenu</t>
  </si>
  <si>
    <t>S/S60</t>
  </si>
  <si>
    <t xml:space="preserve"> 583347830</t>
  </si>
  <si>
    <t>Kamenivo ťažené hrubé drvené frakcia 32-63  tr. B Ia</t>
  </si>
  <si>
    <t>P/PE</t>
  </si>
  <si>
    <t xml:space="preserve"> 693665120</t>
  </si>
  <si>
    <t>Geotextília PP 300, netkaná  300g/m2 -2x výmera</t>
  </si>
  <si>
    <t>713/A 1</t>
  </si>
  <si>
    <t xml:space="preserve"> 713111124</t>
  </si>
  <si>
    <t>Montáž tepelnej izolácie pásmi stropov, pristrelením -1x SD2, 4xSD 3vonk.podhľad zádveria</t>
  </si>
  <si>
    <t xml:space="preserve"> 713114121</t>
  </si>
  <si>
    <t>Montáž tepelnej izolácie pásmi stropov, rovným spodkom s úpravou viazacím - 2x SD1,4</t>
  </si>
  <si>
    <t xml:space="preserve"> 713121111</t>
  </si>
  <si>
    <t>Montáž tepelnej izolácie  pásmi podláh, jednovrstvová- P2,3</t>
  </si>
  <si>
    <t xml:space="preserve"> 713141151</t>
  </si>
  <si>
    <t>Montáž tepelnej izolácie pásmi striech, jednovrstvová kladenie na sucho - 2x výmera ST3</t>
  </si>
  <si>
    <t>713/A 5</t>
  </si>
  <si>
    <t xml:space="preserve"> 998713202</t>
  </si>
  <si>
    <t>Presun hmôt pre izolácie tepelné v objektoch výšky nad 6 m do 12 m</t>
  </si>
  <si>
    <t xml:space="preserve"> 283765005</t>
  </si>
  <si>
    <t>Extrudovaný polystyrén  Styrodur 2800 CS alebo ekvivalent  hr.80mm - P2,3</t>
  </si>
  <si>
    <t xml:space="preserve"> 283766110</t>
  </si>
  <si>
    <t>Samozhášavý podlahový polystyrén EPS S hr.100mm</t>
  </si>
  <si>
    <t xml:space="preserve"> 283766112</t>
  </si>
  <si>
    <t>Samozhášavý podlahový polystyrén EPS S hr.150mm</t>
  </si>
  <si>
    <t xml:space="preserve"> 6313670369</t>
  </si>
  <si>
    <t>NF 333 alebo ekvivalent  kamenná vlna hrúbka  100 mm - 1xSD2 ST3 ,2xSD1,SD3,SD4</t>
  </si>
  <si>
    <t xml:space="preserve"> 6313670371</t>
  </si>
  <si>
    <t>NF 333 alebo ekvivalent  kamenná vlna hrúbka  150 mm  1x ST3</t>
  </si>
  <si>
    <t>721/A 5</t>
  </si>
  <si>
    <t xml:space="preserve"> 725112331</t>
  </si>
  <si>
    <t>Zariadenie záchodov komplety s nádržou,  sedátkom a misou /kombi/ č. 3204/4</t>
  </si>
  <si>
    <t>SUB</t>
  </si>
  <si>
    <t xml:space="preserve"> 725119721</t>
  </si>
  <si>
    <t xml:space="preserve">Montáž záchoda závesného do ľahkých stien s kovovou konštrukciou - GEBERIT alebo ekvivalent </t>
  </si>
  <si>
    <t>súb</t>
  </si>
  <si>
    <t xml:space="preserve"> 725212331</t>
  </si>
  <si>
    <t xml:space="preserve">Umývadla bez výtokových armatúr z bieleho diturvitu č. 1202 so zápachovou uzávierkou TE 1013 alebo ekvivalent </t>
  </si>
  <si>
    <t xml:space="preserve"> 725219401</t>
  </si>
  <si>
    <t>Montáž umývadla bez výtokovej armatúry z bieleho diturvitu na skrutky do muriva</t>
  </si>
  <si>
    <t xml:space="preserve"> 725810403</t>
  </si>
  <si>
    <t>Ventily rohové s pripájacou rúrkou T 67 alebo ekvivalent   G 1/2</t>
  </si>
  <si>
    <t xml:space="preserve"> 725820352</t>
  </si>
  <si>
    <t>Batérie umývadlové a drezové stojankové T 837V alebo ekvivalent  G 1/2</t>
  </si>
  <si>
    <t xml:space="preserve"> 725829206</t>
  </si>
  <si>
    <t>Montáž batérie umývadlovej a drezovej stojankovej s mechanickým ovládaním odpadového ventilu</t>
  </si>
  <si>
    <t xml:space="preserve"> 998725202</t>
  </si>
  <si>
    <t>Presun hmôt pre zariaďovacie predmety v objektoch výšky nad 6 do 12 m</t>
  </si>
  <si>
    <t>R/R 0</t>
  </si>
  <si>
    <t xml:space="preserve"> 21</t>
  </si>
  <si>
    <t>Oprava a doplnenie rozvodov vody a kanalizácie k zariaďovacím predmetom</t>
  </si>
  <si>
    <t>€</t>
  </si>
  <si>
    <t>762/A 1</t>
  </si>
  <si>
    <t xml:space="preserve"> 762421304</t>
  </si>
  <si>
    <t>Obloženie stropov alebo strešných podhľadov z dosiek OSB skrutkovaných na zraz hr. dosky 18 mm</t>
  </si>
  <si>
    <t xml:space="preserve"> 762495000</t>
  </si>
  <si>
    <t>Spojovacie a ochranné prostriedky klince, závrtky</t>
  </si>
  <si>
    <t xml:space="preserve"> 998762202</t>
  </si>
  <si>
    <t>Presun hmôt pre konštrukcie tesárske v objektoch výšky do 12 m</t>
  </si>
  <si>
    <t>763/A 2</t>
  </si>
  <si>
    <t xml:space="preserve"> 763122131</t>
  </si>
  <si>
    <t>SDK stena predsadená jednoduchá kca UD a CD dosky 1x GKBI tl 12,5 mm - stienky wc</t>
  </si>
  <si>
    <t xml:space="preserve"> 763133210</t>
  </si>
  <si>
    <t>SDK podhľad D113 alebo ekvivalent  zavesená nosná kca ocel profil dosky GKF hr. 12,5 mm vr.parozábrany - SD1,3,4</t>
  </si>
  <si>
    <t xml:space="preserve"> 998763402</t>
  </si>
  <si>
    <t>Presun hmôt pre sádrokartónové konštrukcie v stavbách(objektoch )výšky od 7do 12 m</t>
  </si>
  <si>
    <t>764/A 6</t>
  </si>
  <si>
    <t xml:space="preserve"> 764172071</t>
  </si>
  <si>
    <t>Oplechovanie styku strechy s múrom z poplast.plechu rš.400mm</t>
  </si>
  <si>
    <t>m</t>
  </si>
  <si>
    <t xml:space="preserve"> 764172073</t>
  </si>
  <si>
    <t>Krytina z poplast.plechu odkvapové lemovanie sklon do 30st.</t>
  </si>
  <si>
    <t xml:space="preserve"> 764711116</t>
  </si>
  <si>
    <t>Oplechovanie parapetov z poplast.plechu rš 400 mm</t>
  </si>
  <si>
    <t xml:space="preserve"> 764731115</t>
  </si>
  <si>
    <t>Oplechovanie múrov  z poplast.plechu rš 500 mm</t>
  </si>
  <si>
    <t xml:space="preserve"> 764751113</t>
  </si>
  <si>
    <t>Odpadné rúry z poplast.plechu kruhové rovné SROR alebo ekvivalent  D 120 mm</t>
  </si>
  <si>
    <t xml:space="preserve"> 764751133</t>
  </si>
  <si>
    <t>Odpadné rúry z poplast.plechu koleno BK alebo ekvivalent  D 120 mm</t>
  </si>
  <si>
    <t xml:space="preserve"> 764751152</t>
  </si>
  <si>
    <t>Odpadné rúry z poplast.plechu odskok SOKN alebo ekvivalent  D 100 mm</t>
  </si>
  <si>
    <t xml:space="preserve"> 764761122</t>
  </si>
  <si>
    <t>Žľaby  z poplast.plechu podokapné polkruhové R s hákmi KFL veľkosť 150 mm</t>
  </si>
  <si>
    <t xml:space="preserve"> 764761231</t>
  </si>
  <si>
    <t>Žľaby z poplast.plechu kotlík SOK alebo ekvivalent  k polkruhovým žľabom veľkosť 125 mm</t>
  </si>
  <si>
    <t>764/A 7</t>
  </si>
  <si>
    <t xml:space="preserve"> 998764202</t>
  </si>
  <si>
    <t>Presun hmôt pre konštrukcie klampiarske v objektoch výšky nad 6 do 12 m</t>
  </si>
  <si>
    <t>767/A 3</t>
  </si>
  <si>
    <t xml:space="preserve"> 998767202</t>
  </si>
  <si>
    <t>Presun hmôt pre kovové stavebné doplnkové konštrukcie v objektoch výšky nad 6 do 12 m</t>
  </si>
  <si>
    <t>P/PC</t>
  </si>
  <si>
    <t xml:space="preserve"> 000000040</t>
  </si>
  <si>
    <t>Stena z laminodosky s povrchom malamín s Al profilmi výšky od 2,05-250m</t>
  </si>
  <si>
    <t xml:space="preserve"> 000000040.</t>
  </si>
  <si>
    <t xml:space="preserve">Dvere jednokrídlové so wc zámkom z laminodosky s povrchom malamín s Al profilmi </t>
  </si>
  <si>
    <t xml:space="preserve"> 765000100</t>
  </si>
  <si>
    <t>Krytina z polykarbonátových platní montáž + dodávka</t>
  </si>
  <si>
    <t>771/A 1</t>
  </si>
  <si>
    <t xml:space="preserve"> 771275106</t>
  </si>
  <si>
    <t>Montáž obkladov schodiskových stupňov z dlaždíc keramických do tmelu, hladké 200x100 mm</t>
  </si>
  <si>
    <t xml:space="preserve"> 771415014</t>
  </si>
  <si>
    <t>Montáž soklíkov z obkladačiek porovinových do tmelu, rovné 200x100 mm,výška 100 mm</t>
  </si>
  <si>
    <t xml:space="preserve"> 771415034</t>
  </si>
  <si>
    <t>Montáž soklíkov z obkladačiek porovinových do tmelu, schodiskové stupňovité 200x100 mm,výška 100 mm</t>
  </si>
  <si>
    <t xml:space="preserve"> 771575113</t>
  </si>
  <si>
    <t>Príplatok za špárovanie</t>
  </si>
  <si>
    <t xml:space="preserve"> 771576107</t>
  </si>
  <si>
    <t>Montáž podláh z dlaždíc keram. ukl. do tmelu flexibil.bez povrchové úpravy alebo glaz. hlad.200x200mm</t>
  </si>
  <si>
    <t xml:space="preserve"> 998771202</t>
  </si>
  <si>
    <t>Presun hmôt pre podlahy z dlaždíc v objektoch výšky nad 6 do 12 m</t>
  </si>
  <si>
    <t>775/A 2</t>
  </si>
  <si>
    <t xml:space="preserve"> 776992111</t>
  </si>
  <si>
    <t>Penetrácia podkladu s očistením príp.zdrsnením jestv.ker.dlažby - B4</t>
  </si>
  <si>
    <t>S/S70</t>
  </si>
  <si>
    <t xml:space="preserve"> 597640420</t>
  </si>
  <si>
    <t>Dlaždice gresové rozm. 200x200mm mrazuvzdorné - vstup</t>
  </si>
  <si>
    <t xml:space="preserve"> 597640470</t>
  </si>
  <si>
    <t>Dlaždice keramické rozm 200x200mm</t>
  </si>
  <si>
    <t xml:space="preserve"> 776521100</t>
  </si>
  <si>
    <t>Lepenie povlakových podláh z plastov PVC bez podkladu z pásov vr.soklíkov</t>
  </si>
  <si>
    <t xml:space="preserve"> 998776202</t>
  </si>
  <si>
    <t>Presun hmôt pre podlahy povlakové v objektoch výšky nad 6 do 12 m</t>
  </si>
  <si>
    <t xml:space="preserve"> 284148400</t>
  </si>
  <si>
    <t>Podlahovina linoleum vr.soklíkov</t>
  </si>
  <si>
    <t>771/A 2</t>
  </si>
  <si>
    <t xml:space="preserve"> 781445208</t>
  </si>
  <si>
    <t>Montáž obkladov stien z obkladačiek hutných, keramických do tmelu flexib. 200x200 mm</t>
  </si>
  <si>
    <t xml:space="preserve"> 998781202</t>
  </si>
  <si>
    <t>Presun hmôt pre obklady keramické v objektoch výšky nad 6 do 12 m</t>
  </si>
  <si>
    <t xml:space="preserve"> 597657460</t>
  </si>
  <si>
    <t>Obkladačky keramické hutné glazované jednofar. hladké, B,200x200 oter.II ak.IIa</t>
  </si>
  <si>
    <t>784/B 1</t>
  </si>
  <si>
    <t xml:space="preserve"> 784402801</t>
  </si>
  <si>
    <t>Odstránenie malieb oškrabaním v miestnostiach výšky do 3, 80 m</t>
  </si>
  <si>
    <t xml:space="preserve"> 784403801</t>
  </si>
  <si>
    <t>Odstránenie malieb úplným umytím bez oškrabania v miestnostiach do 3, 80 m</t>
  </si>
  <si>
    <t xml:space="preserve"> 22</t>
  </si>
  <si>
    <t>Elektroinštalácia - viď samostatný rozpočet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</si>
  <si>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</si>
  <si>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</si>
  <si>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</si>
  <si>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</si>
  <si>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</si>
  <si>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Doteplenie vonk. konštrukcie, bez povrchovej úpravy, systém XPS STYRODUR 2800 C alebo ekvivalent - lepený celoplošne bez prikotvenia hr. izol 3cm - ostenie sokľa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</si>
</sst>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Arial CE"/>
      <charset val="238"/>
    </font>
    <font>
      <b/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6" fillId="0" borderId="69" xfId="0" applyNumberFormat="1" applyFont="1" applyFill="1" applyBorder="1"/>
    <xf numFmtId="164" fontId="6" fillId="0" borderId="80" xfId="0" applyNumberFormat="1" applyFont="1" applyFill="1" applyBorder="1"/>
    <xf numFmtId="164" fontId="6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8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9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0" fillId="0" borderId="1" xfId="0" applyFill="1" applyBorder="1"/>
    <xf numFmtId="0" fontId="10" fillId="2" borderId="0" xfId="0" applyFont="1" applyFill="1"/>
    <xf numFmtId="0" fontId="10" fillId="0" borderId="0" xfId="0" applyFont="1"/>
    <xf numFmtId="0" fontId="9" fillId="2" borderId="0" xfId="0" applyFont="1" applyFill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0" fontId="0" fillId="0" borderId="4" xfId="0" applyFill="1" applyBorder="1"/>
    <xf numFmtId="0" fontId="11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0" fontId="9" fillId="0" borderId="94" xfId="0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9" fillId="0" borderId="0" xfId="0" applyNumberFormat="1" applyFont="1"/>
    <xf numFmtId="166" fontId="4" fillId="0" borderId="0" xfId="0" applyNumberFormat="1" applyFont="1"/>
    <xf numFmtId="9" fontId="5" fillId="0" borderId="0" xfId="0" applyNumberFormat="1" applyFont="1" applyAlignment="1">
      <alignment wrapText="1"/>
    </xf>
    <xf numFmtId="0" fontId="12" fillId="0" borderId="94" xfId="0" applyFont="1" applyBorder="1"/>
    <xf numFmtId="164" fontId="12" fillId="0" borderId="94" xfId="0" applyNumberFormat="1" applyFont="1" applyBorder="1"/>
    <xf numFmtId="0" fontId="13" fillId="0" borderId="94" xfId="0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8" fillId="0" borderId="98" xfId="0" applyNumberFormat="1" applyFont="1" applyFill="1" applyBorder="1"/>
    <xf numFmtId="164" fontId="14" fillId="0" borderId="94" xfId="0" applyNumberFormat="1" applyFont="1" applyBorder="1"/>
    <xf numFmtId="0" fontId="14" fillId="0" borderId="94" xfId="0" applyFont="1" applyBorder="1"/>
    <xf numFmtId="166" fontId="14" fillId="0" borderId="94" xfId="0" applyNumberFormat="1" applyFont="1" applyBorder="1"/>
    <xf numFmtId="0" fontId="15" fillId="0" borderId="94" xfId="0" applyFont="1" applyBorder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workbookViewId="0">
      <selection activeCell="E24" sqref="E24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197" t="s">
        <v>1</v>
      </c>
      <c r="B4" s="197"/>
      <c r="C4" s="197"/>
      <c r="D4" s="197"/>
      <c r="E4" s="197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62" t="s">
        <v>12</v>
      </c>
      <c r="B7" s="69">
        <f>'SO 14128'!I168-Rekapitulácia!D7</f>
        <v>0</v>
      </c>
      <c r="C7" s="69">
        <f>'Kryci_list 14128'!J26</f>
        <v>0</v>
      </c>
      <c r="D7" s="69">
        <v>0</v>
      </c>
      <c r="E7" s="69">
        <f>'Kryci_list 14128'!J17</f>
        <v>0</v>
      </c>
      <c r="F7" s="69">
        <v>0</v>
      </c>
      <c r="G7" s="69">
        <f>B7+C7+D7+E7+F7</f>
        <v>0</v>
      </c>
      <c r="K7">
        <f>'SO 14128'!K168</f>
        <v>0</v>
      </c>
      <c r="Q7">
        <v>30.126000000000001</v>
      </c>
    </row>
    <row r="8" spans="1:26" x14ac:dyDescent="0.25">
      <c r="A8" s="186" t="s">
        <v>349</v>
      </c>
      <c r="B8" s="187">
        <f>SUM(B7:B7)</f>
        <v>0</v>
      </c>
      <c r="C8" s="187">
        <f>SUM(C7:C7)</f>
        <v>0</v>
      </c>
      <c r="D8" s="187">
        <f>SUM(D7:D7)</f>
        <v>0</v>
      </c>
      <c r="E8" s="187">
        <f>SUM(E7:E7)</f>
        <v>0</v>
      </c>
      <c r="F8" s="187">
        <f>SUM(F7:F7)</f>
        <v>0</v>
      </c>
      <c r="G8" s="187">
        <f>SUM(G7:G7)-SUM(Z7:Z7)</f>
        <v>0</v>
      </c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</row>
    <row r="9" spans="1:26" x14ac:dyDescent="0.25">
      <c r="A9" s="184" t="s">
        <v>350</v>
      </c>
      <c r="B9" s="185">
        <f>G8-SUM(Rekapitulácia!K7:'Rekapitulácia'!K7)*1</f>
        <v>0</v>
      </c>
      <c r="C9" s="185"/>
      <c r="D9" s="185"/>
      <c r="E9" s="185"/>
      <c r="F9" s="185"/>
      <c r="G9" s="185">
        <f>ROUND(((ROUND(B9,2)*20)/100),2)*1</f>
        <v>0</v>
      </c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</row>
    <row r="10" spans="1:26" x14ac:dyDescent="0.25">
      <c r="A10" s="5" t="s">
        <v>351</v>
      </c>
      <c r="B10" s="182">
        <f>(G8-B9)</f>
        <v>0</v>
      </c>
      <c r="C10" s="182"/>
      <c r="D10" s="182"/>
      <c r="E10" s="182"/>
      <c r="F10" s="182"/>
      <c r="G10" s="182">
        <f>ROUND(((ROUND(B10,2)*0)/100),2)</f>
        <v>0</v>
      </c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5" t="s">
        <v>352</v>
      </c>
      <c r="B11" s="182"/>
      <c r="C11" s="182"/>
      <c r="D11" s="182"/>
      <c r="E11" s="182"/>
      <c r="F11" s="182"/>
      <c r="G11" s="182">
        <f>SUM(G8:G10)</f>
        <v>0</v>
      </c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0"/>
      <c r="B12" s="183"/>
      <c r="C12" s="183"/>
      <c r="D12" s="183"/>
      <c r="E12" s="183"/>
      <c r="F12" s="183"/>
      <c r="G12" s="183"/>
    </row>
    <row r="13" spans="1:26" x14ac:dyDescent="0.25">
      <c r="A13" s="10"/>
      <c r="B13" s="183"/>
      <c r="C13" s="183"/>
      <c r="D13" s="183"/>
      <c r="E13" s="183"/>
      <c r="F13" s="183"/>
      <c r="G13" s="183"/>
    </row>
    <row r="14" spans="1:26" x14ac:dyDescent="0.25">
      <c r="A14" s="10"/>
      <c r="B14" s="183"/>
      <c r="C14" s="183"/>
      <c r="D14" s="183"/>
      <c r="E14" s="183"/>
      <c r="F14" s="183"/>
      <c r="G14" s="183"/>
    </row>
    <row r="15" spans="1:26" x14ac:dyDescent="0.25">
      <c r="A15" s="1"/>
      <c r="B15" s="143"/>
      <c r="C15" s="143"/>
      <c r="D15" s="143"/>
      <c r="E15" s="143"/>
      <c r="F15" s="143"/>
      <c r="G15" s="143"/>
    </row>
    <row r="16" spans="1:26" x14ac:dyDescent="0.25">
      <c r="A16" s="1"/>
      <c r="B16" s="143"/>
      <c r="C16" s="143"/>
      <c r="D16" s="143"/>
      <c r="E16" s="143"/>
      <c r="F16" s="143"/>
      <c r="G16" s="143"/>
    </row>
    <row r="17" spans="1:7" x14ac:dyDescent="0.25">
      <c r="A17" s="1"/>
      <c r="B17" s="143"/>
      <c r="C17" s="143"/>
      <c r="D17" s="143"/>
      <c r="E17" s="143"/>
      <c r="F17" s="143"/>
      <c r="G17" s="143"/>
    </row>
    <row r="18" spans="1:7" x14ac:dyDescent="0.25">
      <c r="A18" s="1"/>
      <c r="B18" s="143"/>
      <c r="C18" s="143"/>
      <c r="D18" s="143"/>
      <c r="E18" s="143"/>
      <c r="F18" s="143"/>
      <c r="G18" s="143"/>
    </row>
    <row r="19" spans="1:7" x14ac:dyDescent="0.25">
      <c r="A19" s="1"/>
      <c r="B19" s="143"/>
      <c r="C19" s="143"/>
      <c r="D19" s="143"/>
      <c r="E19" s="143"/>
      <c r="F19" s="143"/>
      <c r="G19" s="143"/>
    </row>
    <row r="20" spans="1:7" x14ac:dyDescent="0.25">
      <c r="A20" s="1"/>
      <c r="B20" s="143"/>
      <c r="C20" s="143"/>
      <c r="D20" s="143"/>
      <c r="E20" s="143"/>
      <c r="F20" s="143"/>
      <c r="G20" s="143"/>
    </row>
    <row r="21" spans="1:7" x14ac:dyDescent="0.25">
      <c r="A21" s="1"/>
      <c r="B21" s="143"/>
      <c r="C21" s="143"/>
      <c r="D21" s="143"/>
      <c r="E21" s="143"/>
      <c r="F21" s="143"/>
      <c r="G21" s="143"/>
    </row>
    <row r="22" spans="1:7" x14ac:dyDescent="0.25">
      <c r="A22" s="1"/>
      <c r="B22" s="143"/>
      <c r="C22" s="143"/>
      <c r="D22" s="143"/>
      <c r="E22" s="143"/>
      <c r="F22" s="143"/>
      <c r="G22" s="143"/>
    </row>
    <row r="23" spans="1:7" x14ac:dyDescent="0.25">
      <c r="A23" s="1"/>
      <c r="B23" s="143"/>
      <c r="C23" s="143"/>
      <c r="D23" s="143"/>
      <c r="E23" s="143"/>
      <c r="F23" s="143"/>
      <c r="G23" s="143"/>
    </row>
    <row r="24" spans="1:7" x14ac:dyDescent="0.25">
      <c r="A24" s="1"/>
      <c r="B24" s="143"/>
      <c r="C24" s="143"/>
      <c r="D24" s="143"/>
      <c r="E24" s="143"/>
      <c r="F24" s="143"/>
      <c r="G24" s="143"/>
    </row>
    <row r="25" spans="1:7" x14ac:dyDescent="0.25">
      <c r="A25" s="1"/>
      <c r="B25" s="143"/>
      <c r="C25" s="143"/>
      <c r="D25" s="143"/>
      <c r="E25" s="143"/>
      <c r="F25" s="143"/>
      <c r="G25" s="143"/>
    </row>
    <row r="26" spans="1:7" x14ac:dyDescent="0.25">
      <c r="A26" s="1"/>
      <c r="B26" s="143"/>
      <c r="C26" s="143"/>
      <c r="D26" s="143"/>
      <c r="E26" s="143"/>
      <c r="F26" s="143"/>
      <c r="G26" s="143"/>
    </row>
    <row r="27" spans="1:7" x14ac:dyDescent="0.25">
      <c r="A27" s="1"/>
      <c r="B27" s="143"/>
      <c r="C27" s="143"/>
      <c r="D27" s="143"/>
      <c r="E27" s="143"/>
      <c r="F27" s="143"/>
      <c r="G27" s="143"/>
    </row>
    <row r="28" spans="1:7" x14ac:dyDescent="0.25">
      <c r="A28" s="1"/>
      <c r="B28" s="143"/>
      <c r="C28" s="143"/>
      <c r="D28" s="143"/>
      <c r="E28" s="143"/>
      <c r="F28" s="143"/>
      <c r="G28" s="143"/>
    </row>
    <row r="29" spans="1:7" x14ac:dyDescent="0.25">
      <c r="A29" s="1"/>
      <c r="B29" s="143"/>
      <c r="C29" s="143"/>
      <c r="D29" s="143"/>
      <c r="E29" s="143"/>
      <c r="F29" s="143"/>
      <c r="G29" s="143"/>
    </row>
    <row r="30" spans="1:7" x14ac:dyDescent="0.25">
      <c r="A30" s="1"/>
      <c r="B30" s="143"/>
      <c r="C30" s="143"/>
      <c r="D30" s="143"/>
      <c r="E30" s="143"/>
      <c r="F30" s="143"/>
      <c r="G30" s="143"/>
    </row>
    <row r="31" spans="1:7" x14ac:dyDescent="0.25">
      <c r="A31" s="1"/>
      <c r="B31" s="143"/>
      <c r="C31" s="143"/>
      <c r="D31" s="143"/>
      <c r="E31" s="143"/>
      <c r="F31" s="143"/>
      <c r="G31" s="143"/>
    </row>
    <row r="32" spans="1:7" x14ac:dyDescent="0.25">
      <c r="B32" s="181"/>
      <c r="C32" s="181"/>
      <c r="D32" s="181"/>
      <c r="E32" s="181"/>
      <c r="F32" s="181"/>
      <c r="G32" s="181"/>
    </row>
    <row r="33" spans="2:7" x14ac:dyDescent="0.25">
      <c r="B33" s="181"/>
      <c r="C33" s="181"/>
      <c r="D33" s="181"/>
      <c r="E33" s="181"/>
      <c r="F33" s="181"/>
      <c r="G33" s="181"/>
    </row>
    <row r="34" spans="2:7" x14ac:dyDescent="0.25">
      <c r="B34" s="181"/>
      <c r="C34" s="181"/>
      <c r="D34" s="181"/>
      <c r="E34" s="181"/>
      <c r="F34" s="181"/>
      <c r="G34" s="181"/>
    </row>
    <row r="35" spans="2:7" x14ac:dyDescent="0.25">
      <c r="B35" s="181"/>
      <c r="C35" s="181"/>
      <c r="D35" s="181"/>
      <c r="E35" s="181"/>
      <c r="F35" s="181"/>
      <c r="G35" s="181"/>
    </row>
    <row r="36" spans="2:7" x14ac:dyDescent="0.25">
      <c r="B36" s="181"/>
      <c r="C36" s="181"/>
      <c r="D36" s="181"/>
      <c r="E36" s="181"/>
      <c r="F36" s="181"/>
      <c r="G36" s="181"/>
    </row>
    <row r="37" spans="2:7" x14ac:dyDescent="0.25">
      <c r="B37" s="181"/>
      <c r="C37" s="181"/>
      <c r="D37" s="181"/>
      <c r="E37" s="181"/>
      <c r="F37" s="181"/>
      <c r="G37" s="181"/>
    </row>
    <row r="38" spans="2:7" x14ac:dyDescent="0.25">
      <c r="B38" s="181"/>
      <c r="C38" s="181"/>
      <c r="D38" s="181"/>
      <c r="E38" s="181"/>
      <c r="F38" s="181"/>
      <c r="G38" s="181"/>
    </row>
    <row r="39" spans="2:7" x14ac:dyDescent="0.25">
      <c r="B39" s="181"/>
      <c r="C39" s="181"/>
      <c r="D39" s="181"/>
      <c r="E39" s="181"/>
      <c r="F39" s="181"/>
      <c r="G39" s="181"/>
    </row>
    <row r="40" spans="2:7" x14ac:dyDescent="0.25">
      <c r="B40" s="181"/>
      <c r="C40" s="181"/>
      <c r="D40" s="181"/>
      <c r="E40" s="181"/>
      <c r="F40" s="181"/>
      <c r="G40" s="181"/>
    </row>
    <row r="41" spans="2:7" x14ac:dyDescent="0.25">
      <c r="B41" s="181"/>
      <c r="C41" s="181"/>
      <c r="D41" s="181"/>
      <c r="E41" s="181"/>
      <c r="F41" s="181"/>
      <c r="G41" s="181"/>
    </row>
    <row r="42" spans="2:7" x14ac:dyDescent="0.25">
      <c r="B42" s="181"/>
      <c r="C42" s="181"/>
      <c r="D42" s="181"/>
      <c r="E42" s="181"/>
      <c r="F42" s="181"/>
      <c r="G42" s="181"/>
    </row>
    <row r="43" spans="2:7" x14ac:dyDescent="0.25">
      <c r="B43" s="181"/>
      <c r="C43" s="181"/>
      <c r="D43" s="181"/>
      <c r="E43" s="181"/>
      <c r="F43" s="181"/>
      <c r="G43" s="181"/>
    </row>
    <row r="44" spans="2:7" x14ac:dyDescent="0.25">
      <c r="B44" s="181"/>
      <c r="C44" s="181"/>
      <c r="D44" s="181"/>
      <c r="E44" s="181"/>
      <c r="F44" s="181"/>
      <c r="G44" s="181"/>
    </row>
    <row r="45" spans="2:7" x14ac:dyDescent="0.25">
      <c r="B45" s="181"/>
      <c r="C45" s="181"/>
      <c r="D45" s="181"/>
      <c r="E45" s="181"/>
      <c r="F45" s="181"/>
      <c r="G45" s="181"/>
    </row>
    <row r="46" spans="2:7" x14ac:dyDescent="0.25">
      <c r="B46" s="181"/>
      <c r="C46" s="181"/>
      <c r="D46" s="181"/>
      <c r="E46" s="181"/>
      <c r="F46" s="181"/>
      <c r="G46" s="181"/>
    </row>
    <row r="47" spans="2:7" x14ac:dyDescent="0.25">
      <c r="B47" s="181"/>
      <c r="C47" s="181"/>
      <c r="D47" s="181"/>
      <c r="E47" s="181"/>
      <c r="F47" s="181"/>
      <c r="G47" s="181"/>
    </row>
    <row r="48" spans="2:7" x14ac:dyDescent="0.25">
      <c r="B48" s="181"/>
      <c r="C48" s="181"/>
      <c r="D48" s="181"/>
      <c r="E48" s="181"/>
      <c r="F48" s="181"/>
      <c r="G48" s="181"/>
    </row>
    <row r="49" spans="2:7" x14ac:dyDescent="0.25">
      <c r="B49" s="181"/>
      <c r="C49" s="181"/>
      <c r="D49" s="181"/>
      <c r="E49" s="181"/>
      <c r="F49" s="181"/>
      <c r="G49" s="181"/>
    </row>
    <row r="50" spans="2:7" x14ac:dyDescent="0.25">
      <c r="B50" s="181"/>
      <c r="C50" s="181"/>
      <c r="D50" s="181"/>
      <c r="E50" s="181"/>
      <c r="F50" s="181"/>
      <c r="G50" s="181"/>
    </row>
    <row r="51" spans="2:7" x14ac:dyDescent="0.25">
      <c r="B51" s="181"/>
      <c r="C51" s="181"/>
      <c r="D51" s="181"/>
      <c r="E51" s="181"/>
      <c r="F51" s="181"/>
      <c r="G51" s="181"/>
    </row>
    <row r="52" spans="2:7" x14ac:dyDescent="0.25">
      <c r="B52" s="181"/>
      <c r="C52" s="181"/>
      <c r="D52" s="181"/>
      <c r="E52" s="181"/>
      <c r="F52" s="181"/>
      <c r="G52" s="181"/>
    </row>
    <row r="53" spans="2:7" x14ac:dyDescent="0.25">
      <c r="B53" s="181"/>
      <c r="C53" s="181"/>
      <c r="D53" s="181"/>
      <c r="E53" s="181"/>
      <c r="F53" s="181"/>
      <c r="G53" s="181"/>
    </row>
    <row r="54" spans="2:7" x14ac:dyDescent="0.25">
      <c r="B54" s="181"/>
      <c r="C54" s="181"/>
      <c r="D54" s="181"/>
      <c r="E54" s="181"/>
      <c r="F54" s="181"/>
      <c r="G54" s="181"/>
    </row>
    <row r="55" spans="2:7" x14ac:dyDescent="0.25">
      <c r="B55" s="181"/>
      <c r="C55" s="181"/>
      <c r="D55" s="181"/>
      <c r="E55" s="181"/>
      <c r="F55" s="181"/>
      <c r="G55" s="181"/>
    </row>
    <row r="56" spans="2:7" x14ac:dyDescent="0.25">
      <c r="B56" s="181"/>
      <c r="C56" s="181"/>
      <c r="D56" s="181"/>
      <c r="E56" s="181"/>
      <c r="F56" s="181"/>
      <c r="G56" s="181"/>
    </row>
    <row r="57" spans="2:7" x14ac:dyDescent="0.25">
      <c r="B57" s="181"/>
      <c r="C57" s="181"/>
      <c r="D57" s="181"/>
      <c r="E57" s="181"/>
      <c r="F57" s="181"/>
      <c r="G57" s="181"/>
    </row>
    <row r="58" spans="2:7" x14ac:dyDescent="0.25">
      <c r="B58" s="181"/>
      <c r="C58" s="181"/>
      <c r="D58" s="181"/>
      <c r="E58" s="181"/>
      <c r="F58" s="181"/>
      <c r="G58" s="181"/>
    </row>
    <row r="59" spans="2:7" x14ac:dyDescent="0.25">
      <c r="B59" s="181"/>
      <c r="C59" s="181"/>
      <c r="D59" s="181"/>
      <c r="E59" s="181"/>
      <c r="F59" s="181"/>
      <c r="G59" s="181"/>
    </row>
    <row r="60" spans="2:7" x14ac:dyDescent="0.25">
      <c r="B60" s="181"/>
      <c r="C60" s="181"/>
      <c r="D60" s="181"/>
      <c r="E60" s="181"/>
      <c r="F60" s="181"/>
      <c r="G60" s="181"/>
    </row>
    <row r="61" spans="2:7" x14ac:dyDescent="0.25">
      <c r="B61" s="181"/>
      <c r="C61" s="181"/>
      <c r="D61" s="181"/>
      <c r="E61" s="181"/>
      <c r="F61" s="181"/>
      <c r="G61" s="181"/>
    </row>
    <row r="62" spans="2:7" x14ac:dyDescent="0.25">
      <c r="B62" s="181"/>
      <c r="C62" s="181"/>
      <c r="D62" s="181"/>
      <c r="E62" s="181"/>
      <c r="F62" s="181"/>
      <c r="G62" s="181"/>
    </row>
    <row r="63" spans="2:7" x14ac:dyDescent="0.25">
      <c r="B63" s="181"/>
      <c r="C63" s="181"/>
      <c r="D63" s="181"/>
      <c r="E63" s="181"/>
      <c r="F63" s="181"/>
      <c r="G63" s="181"/>
    </row>
    <row r="64" spans="2:7" x14ac:dyDescent="0.25">
      <c r="B64" s="181"/>
      <c r="C64" s="181"/>
      <c r="D64" s="181"/>
      <c r="E64" s="181"/>
      <c r="F64" s="181"/>
      <c r="G64" s="181"/>
    </row>
    <row r="65" spans="2:7" x14ac:dyDescent="0.25">
      <c r="B65" s="181"/>
      <c r="C65" s="181"/>
      <c r="D65" s="181"/>
      <c r="E65" s="181"/>
      <c r="F65" s="181"/>
      <c r="G65" s="181"/>
    </row>
    <row r="66" spans="2:7" x14ac:dyDescent="0.25">
      <c r="B66" s="181"/>
      <c r="C66" s="181"/>
      <c r="D66" s="181"/>
      <c r="E66" s="181"/>
      <c r="F66" s="181"/>
      <c r="G66" s="181"/>
    </row>
    <row r="67" spans="2:7" x14ac:dyDescent="0.25">
      <c r="B67" s="181"/>
      <c r="C67" s="181"/>
      <c r="D67" s="181"/>
      <c r="E67" s="181"/>
      <c r="F67" s="181"/>
      <c r="G67" s="181"/>
    </row>
    <row r="68" spans="2:7" x14ac:dyDescent="0.25">
      <c r="B68" s="181"/>
      <c r="C68" s="181"/>
      <c r="D68" s="181"/>
      <c r="E68" s="181"/>
      <c r="F68" s="181"/>
      <c r="G68" s="181"/>
    </row>
    <row r="69" spans="2:7" x14ac:dyDescent="0.25">
      <c r="B69" s="181"/>
      <c r="C69" s="181"/>
      <c r="D69" s="181"/>
      <c r="E69" s="181"/>
      <c r="F69" s="181"/>
      <c r="G69" s="181"/>
    </row>
    <row r="70" spans="2:7" x14ac:dyDescent="0.25">
      <c r="B70" s="181"/>
      <c r="C70" s="181"/>
      <c r="D70" s="181"/>
      <c r="E70" s="181"/>
      <c r="F70" s="181"/>
      <c r="G70" s="181"/>
    </row>
    <row r="71" spans="2:7" x14ac:dyDescent="0.25">
      <c r="B71" s="181"/>
      <c r="C71" s="181"/>
      <c r="D71" s="181"/>
      <c r="E71" s="181"/>
      <c r="F71" s="181"/>
      <c r="G71" s="181"/>
    </row>
    <row r="72" spans="2:7" x14ac:dyDescent="0.25">
      <c r="B72" s="181"/>
      <c r="C72" s="181"/>
      <c r="D72" s="181"/>
      <c r="E72" s="181"/>
      <c r="F72" s="181"/>
      <c r="G72" s="181"/>
    </row>
    <row r="73" spans="2:7" x14ac:dyDescent="0.25">
      <c r="B73" s="181"/>
      <c r="C73" s="181"/>
      <c r="D73" s="181"/>
      <c r="E73" s="181"/>
      <c r="F73" s="181"/>
      <c r="G73" s="181"/>
    </row>
    <row r="74" spans="2:7" x14ac:dyDescent="0.25">
      <c r="B74" s="181"/>
      <c r="C74" s="181"/>
      <c r="D74" s="181"/>
      <c r="E74" s="181"/>
      <c r="F74" s="181"/>
      <c r="G74" s="181"/>
    </row>
    <row r="75" spans="2:7" x14ac:dyDescent="0.25">
      <c r="B75" s="181"/>
      <c r="C75" s="181"/>
      <c r="D75" s="181"/>
      <c r="E75" s="181"/>
      <c r="F75" s="181"/>
      <c r="G75" s="181"/>
    </row>
    <row r="76" spans="2:7" x14ac:dyDescent="0.25">
      <c r="B76" s="181"/>
      <c r="C76" s="181"/>
      <c r="D76" s="181"/>
      <c r="E76" s="181"/>
      <c r="F76" s="181"/>
      <c r="G76" s="181"/>
    </row>
    <row r="77" spans="2:7" x14ac:dyDescent="0.25">
      <c r="B77" s="181"/>
      <c r="C77" s="181"/>
      <c r="D77" s="181"/>
      <c r="E77" s="181"/>
      <c r="F77" s="181"/>
      <c r="G77" s="181"/>
    </row>
    <row r="78" spans="2:7" x14ac:dyDescent="0.25">
      <c r="B78" s="181"/>
      <c r="C78" s="181"/>
      <c r="D78" s="181"/>
      <c r="E78" s="181"/>
      <c r="F78" s="181"/>
      <c r="G78" s="181"/>
    </row>
    <row r="79" spans="2:7" x14ac:dyDescent="0.25">
      <c r="B79" s="181"/>
      <c r="C79" s="181"/>
      <c r="D79" s="181"/>
      <c r="E79" s="181"/>
      <c r="F79" s="181"/>
      <c r="G79" s="181"/>
    </row>
    <row r="80" spans="2:7" x14ac:dyDescent="0.25">
      <c r="B80" s="181"/>
      <c r="C80" s="181"/>
      <c r="D80" s="181"/>
      <c r="E80" s="181"/>
      <c r="F80" s="181"/>
      <c r="G80" s="181"/>
    </row>
    <row r="81" spans="2:7" x14ac:dyDescent="0.25">
      <c r="B81" s="181"/>
      <c r="C81" s="181"/>
      <c r="D81" s="181"/>
      <c r="E81" s="181"/>
      <c r="F81" s="181"/>
      <c r="G81" s="181"/>
    </row>
    <row r="82" spans="2:7" x14ac:dyDescent="0.25">
      <c r="B82" s="181"/>
      <c r="C82" s="181"/>
      <c r="D82" s="181"/>
      <c r="E82" s="181"/>
      <c r="F82" s="181"/>
      <c r="G82" s="181"/>
    </row>
    <row r="83" spans="2:7" x14ac:dyDescent="0.25">
      <c r="B83" s="181"/>
      <c r="C83" s="181"/>
      <c r="D83" s="181"/>
      <c r="E83" s="181"/>
      <c r="F83" s="181"/>
      <c r="G83" s="181"/>
    </row>
    <row r="84" spans="2:7" x14ac:dyDescent="0.25">
      <c r="B84" s="181"/>
      <c r="C84" s="181"/>
      <c r="D84" s="181"/>
      <c r="E84" s="181"/>
      <c r="F84" s="181"/>
      <c r="G84" s="181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353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14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20.100000000000001" customHeight="1" thickTop="1" x14ac:dyDescent="0.25">
      <c r="A6" s="11"/>
      <c r="B6" s="201" t="s">
        <v>21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20.100000000000001" customHeight="1" x14ac:dyDescent="0.25">
      <c r="A8" s="11"/>
      <c r="B8" s="204" t="s">
        <v>22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24</v>
      </c>
      <c r="C9" s="19"/>
      <c r="D9" s="16"/>
      <c r="E9" s="16"/>
      <c r="F9" s="16"/>
      <c r="G9" s="39" t="s">
        <v>25</v>
      </c>
      <c r="H9" s="16"/>
      <c r="I9" s="27"/>
      <c r="J9" s="30"/>
    </row>
    <row r="10" spans="1:23" ht="20.100000000000001" customHeight="1" x14ac:dyDescent="0.25">
      <c r="A10" s="11"/>
      <c r="B10" s="204" t="s">
        <v>23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24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26</v>
      </c>
      <c r="C15" s="84" t="s">
        <v>6</v>
      </c>
      <c r="D15" s="84" t="s">
        <v>52</v>
      </c>
      <c r="E15" s="85" t="s">
        <v>53</v>
      </c>
      <c r="F15" s="97" t="s">
        <v>54</v>
      </c>
      <c r="G15" s="51" t="s">
        <v>31</v>
      </c>
      <c r="H15" s="54" t="s">
        <v>32</v>
      </c>
      <c r="I15" s="26"/>
      <c r="J15" s="48"/>
    </row>
    <row r="16" spans="1:23" ht="18" customHeight="1" x14ac:dyDescent="0.25">
      <c r="A16" s="11"/>
      <c r="B16" s="86">
        <v>1</v>
      </c>
      <c r="C16" s="87" t="s">
        <v>27</v>
      </c>
      <c r="D16" s="88">
        <f>'Kryci_list 14128'!D16</f>
        <v>0</v>
      </c>
      <c r="E16" s="89">
        <f>'Kryci_list 14128'!E16</f>
        <v>0</v>
      </c>
      <c r="F16" s="98">
        <f>'Kryci_list 14128'!F16</f>
        <v>0</v>
      </c>
      <c r="G16" s="52">
        <v>6</v>
      </c>
      <c r="H16" s="107"/>
      <c r="I16" s="121"/>
      <c r="J16" s="118">
        <f>Rekapitulácia!F8</f>
        <v>0</v>
      </c>
    </row>
    <row r="17" spans="1:10" ht="18" customHeight="1" x14ac:dyDescent="0.25">
      <c r="A17" s="11"/>
      <c r="B17" s="59">
        <v>2</v>
      </c>
      <c r="C17" s="63" t="s">
        <v>28</v>
      </c>
      <c r="D17" s="70">
        <f>'Kryci_list 14128'!D17</f>
        <v>0</v>
      </c>
      <c r="E17" s="68">
        <f>'Kryci_list 14128'!E17</f>
        <v>0</v>
      </c>
      <c r="F17" s="73">
        <f>'Kryci_list 14128'!F17</f>
        <v>0</v>
      </c>
      <c r="G17" s="53">
        <v>7</v>
      </c>
      <c r="H17" s="108" t="s">
        <v>33</v>
      </c>
      <c r="I17" s="121"/>
      <c r="J17" s="119">
        <f>Rekapitulácia!E8</f>
        <v>0</v>
      </c>
    </row>
    <row r="18" spans="1:10" ht="18" customHeight="1" x14ac:dyDescent="0.25">
      <c r="A18" s="11"/>
      <c r="B18" s="60">
        <v>3</v>
      </c>
      <c r="C18" s="64" t="s">
        <v>29</v>
      </c>
      <c r="D18" s="71">
        <f>'Kryci_list 14128'!D18</f>
        <v>0</v>
      </c>
      <c r="E18" s="69">
        <f>'Kryci_list 14128'!E18</f>
        <v>0</v>
      </c>
      <c r="F18" s="74">
        <f>'Kryci_list 14128'!F18</f>
        <v>0</v>
      </c>
      <c r="G18" s="53">
        <v>8</v>
      </c>
      <c r="H18" s="108" t="s">
        <v>34</v>
      </c>
      <c r="I18" s="121"/>
      <c r="J18" s="119">
        <f>Rekapitulácia!D8</f>
        <v>0</v>
      </c>
    </row>
    <row r="19" spans="1:10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10" ht="18" customHeight="1" thickBot="1" x14ac:dyDescent="0.3">
      <c r="A20" s="11"/>
      <c r="B20" s="60">
        <v>5</v>
      </c>
      <c r="C20" s="66" t="s">
        <v>30</v>
      </c>
      <c r="D20" s="72"/>
      <c r="E20" s="92"/>
      <c r="F20" s="99">
        <f>SUM(F16:F19)</f>
        <v>0</v>
      </c>
      <c r="G20" s="53">
        <v>10</v>
      </c>
      <c r="H20" s="108" t="s">
        <v>30</v>
      </c>
      <c r="I20" s="123"/>
      <c r="J20" s="91">
        <f>SUM(J16:J19)</f>
        <v>0</v>
      </c>
    </row>
    <row r="21" spans="1:10" ht="18" customHeight="1" thickTop="1" x14ac:dyDescent="0.25">
      <c r="A21" s="11"/>
      <c r="B21" s="57" t="s">
        <v>42</v>
      </c>
      <c r="C21" s="61" t="s">
        <v>7</v>
      </c>
      <c r="D21" s="67"/>
      <c r="E21" s="18"/>
      <c r="F21" s="90"/>
      <c r="G21" s="57" t="s">
        <v>48</v>
      </c>
      <c r="H21" s="54" t="s">
        <v>7</v>
      </c>
      <c r="I21" s="28"/>
      <c r="J21" s="124"/>
    </row>
    <row r="22" spans="1:10" ht="18" customHeight="1" x14ac:dyDescent="0.25">
      <c r="A22" s="11"/>
      <c r="B22" s="52">
        <v>11</v>
      </c>
      <c r="C22" s="55" t="s">
        <v>43</v>
      </c>
      <c r="D22" s="79"/>
      <c r="E22" s="82"/>
      <c r="F22" s="73">
        <f>'Kryci_list 14128'!F22</f>
        <v>0</v>
      </c>
      <c r="G22" s="52">
        <v>16</v>
      </c>
      <c r="H22" s="107" t="s">
        <v>49</v>
      </c>
      <c r="I22" s="121"/>
      <c r="J22" s="118">
        <f>'Kryci_list 14128'!J22</f>
        <v>0</v>
      </c>
    </row>
    <row r="23" spans="1:10" ht="18" customHeight="1" x14ac:dyDescent="0.25">
      <c r="A23" s="11"/>
      <c r="B23" s="53">
        <v>12</v>
      </c>
      <c r="C23" s="56" t="s">
        <v>44</v>
      </c>
      <c r="D23" s="58"/>
      <c r="E23" s="82"/>
      <c r="F23" s="74">
        <f>'Kryci_list 14128'!F23</f>
        <v>0</v>
      </c>
      <c r="G23" s="53">
        <v>17</v>
      </c>
      <c r="H23" s="108" t="s">
        <v>50</v>
      </c>
      <c r="I23" s="121"/>
      <c r="J23" s="119">
        <f>'Kryci_list 14128'!J23</f>
        <v>0</v>
      </c>
    </row>
    <row r="24" spans="1:10" ht="18" customHeight="1" x14ac:dyDescent="0.25">
      <c r="A24" s="11"/>
      <c r="B24" s="53">
        <v>13</v>
      </c>
      <c r="C24" s="56" t="s">
        <v>45</v>
      </c>
      <c r="D24" s="58"/>
      <c r="E24" s="82"/>
      <c r="F24" s="74">
        <f>'Kryci_list 14128'!F24</f>
        <v>0</v>
      </c>
      <c r="G24" s="53">
        <v>18</v>
      </c>
      <c r="H24" s="108" t="s">
        <v>51</v>
      </c>
      <c r="I24" s="121"/>
      <c r="J24" s="119">
        <f>'Kryci_list 14128'!J24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19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30</v>
      </c>
      <c r="I26" s="123"/>
      <c r="J26" s="91">
        <f>SUM(J22:J25)+SUM(F22:F25)</f>
        <v>0</v>
      </c>
    </row>
    <row r="27" spans="1:10" ht="18" customHeight="1" thickTop="1" x14ac:dyDescent="0.25">
      <c r="A27" s="11"/>
      <c r="B27" s="93"/>
      <c r="C27" s="135" t="s">
        <v>57</v>
      </c>
      <c r="D27" s="128"/>
      <c r="E27" s="94"/>
      <c r="F27" s="29"/>
      <c r="G27" s="101" t="s">
        <v>35</v>
      </c>
      <c r="H27" s="96" t="s">
        <v>36</v>
      </c>
      <c r="I27" s="28"/>
      <c r="J27" s="31"/>
    </row>
    <row r="28" spans="1:10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37</v>
      </c>
      <c r="I28" s="114"/>
      <c r="J28" s="110">
        <f>F20+J20+F26+J26</f>
        <v>0</v>
      </c>
    </row>
    <row r="29" spans="1:10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38</v>
      </c>
      <c r="I29" s="115">
        <f>Rekapitulácia!B9</f>
        <v>0</v>
      </c>
      <c r="J29" s="111">
        <f>ROUND(((ROUND(I29,2)*20)/100),2)*1</f>
        <v>0</v>
      </c>
    </row>
    <row r="30" spans="1:10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39</v>
      </c>
      <c r="I30" s="81">
        <f>Rekapitulácia!B10</f>
        <v>0</v>
      </c>
      <c r="J30" s="112">
        <f>ROUND(((ROUND(I30,2)*0)/100),2)</f>
        <v>0</v>
      </c>
    </row>
    <row r="31" spans="1:10" ht="18" customHeight="1" x14ac:dyDescent="0.25">
      <c r="A31" s="11"/>
      <c r="B31" s="23"/>
      <c r="C31" s="131"/>
      <c r="D31" s="132"/>
      <c r="E31" s="21"/>
      <c r="F31" s="11"/>
      <c r="G31" s="53">
        <v>24</v>
      </c>
      <c r="H31" s="108" t="s">
        <v>40</v>
      </c>
      <c r="I31" s="27"/>
      <c r="J31" s="192">
        <f>SUM(J28:J30)</f>
        <v>0</v>
      </c>
    </row>
    <row r="32" spans="1:10" ht="18" customHeight="1" thickBot="1" x14ac:dyDescent="0.3">
      <c r="A32" s="11"/>
      <c r="B32" s="41"/>
      <c r="C32" s="109"/>
      <c r="D32" s="116"/>
      <c r="E32" s="76"/>
      <c r="F32" s="77"/>
      <c r="G32" s="188" t="s">
        <v>41</v>
      </c>
      <c r="H32" s="189"/>
      <c r="I32" s="190"/>
      <c r="J32" s="191"/>
    </row>
    <row r="33" spans="1:10" ht="18" customHeight="1" thickTop="1" x14ac:dyDescent="0.25">
      <c r="A33" s="11"/>
      <c r="B33" s="93"/>
      <c r="C33" s="94"/>
      <c r="D33" s="133" t="s">
        <v>55</v>
      </c>
      <c r="E33" s="15"/>
      <c r="F33" s="15"/>
      <c r="G33" s="14"/>
      <c r="H33" s="133" t="s">
        <v>56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1"/>
      <c r="B3" s="34" t="s">
        <v>15</v>
      </c>
      <c r="C3" s="35"/>
      <c r="D3" s="36"/>
      <c r="E3" s="36"/>
      <c r="F3" s="36"/>
      <c r="G3" s="16"/>
      <c r="H3" s="16"/>
      <c r="I3" s="37" t="s">
        <v>14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20.100000000000001" customHeight="1" thickTop="1" x14ac:dyDescent="0.25">
      <c r="A6" s="11"/>
      <c r="B6" s="201" t="s">
        <v>21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20.100000000000001" customHeight="1" x14ac:dyDescent="0.25">
      <c r="A8" s="11"/>
      <c r="B8" s="204" t="s">
        <v>22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1"/>
      <c r="B9" s="38" t="s">
        <v>24</v>
      </c>
      <c r="C9" s="19"/>
      <c r="D9" s="16"/>
      <c r="E9" s="16"/>
      <c r="F9" s="16"/>
      <c r="G9" s="39" t="s">
        <v>25</v>
      </c>
      <c r="H9" s="16"/>
      <c r="I9" s="27"/>
      <c r="J9" s="30"/>
    </row>
    <row r="10" spans="1:23" ht="20.100000000000001" customHeight="1" x14ac:dyDescent="0.25">
      <c r="A10" s="11"/>
      <c r="B10" s="204" t="s">
        <v>23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1"/>
      <c r="B11" s="38" t="s">
        <v>24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3" t="s">
        <v>26</v>
      </c>
      <c r="C15" s="84" t="s">
        <v>6</v>
      </c>
      <c r="D15" s="84" t="s">
        <v>52</v>
      </c>
      <c r="E15" s="85" t="s">
        <v>53</v>
      </c>
      <c r="F15" s="97" t="s">
        <v>54</v>
      </c>
      <c r="G15" s="51" t="s">
        <v>31</v>
      </c>
      <c r="H15" s="54" t="s">
        <v>32</v>
      </c>
      <c r="I15" s="26"/>
      <c r="J15" s="48"/>
    </row>
    <row r="16" spans="1:23" ht="18" customHeight="1" x14ac:dyDescent="0.25">
      <c r="A16" s="11"/>
      <c r="B16" s="86">
        <v>1</v>
      </c>
      <c r="C16" s="87" t="s">
        <v>27</v>
      </c>
      <c r="D16" s="88">
        <f>'Rekap 14128'!B14</f>
        <v>0</v>
      </c>
      <c r="E16" s="89">
        <f>'Rekap 14128'!C14</f>
        <v>0</v>
      </c>
      <c r="F16" s="98">
        <f>'Rekap 14128'!D14</f>
        <v>0</v>
      </c>
      <c r="G16" s="52">
        <v>6</v>
      </c>
      <c r="H16" s="107"/>
      <c r="I16" s="121"/>
      <c r="J16" s="118">
        <v>0</v>
      </c>
    </row>
    <row r="17" spans="1:26" ht="18" customHeight="1" x14ac:dyDescent="0.25">
      <c r="A17" s="11"/>
      <c r="B17" s="59">
        <v>2</v>
      </c>
      <c r="C17" s="63" t="s">
        <v>28</v>
      </c>
      <c r="D17" s="70">
        <f>'Rekap 14128'!B29</f>
        <v>0</v>
      </c>
      <c r="E17" s="68">
        <f>'Rekap 14128'!C29</f>
        <v>0</v>
      </c>
      <c r="F17" s="73">
        <f>'Rekap 14128'!D29</f>
        <v>0</v>
      </c>
      <c r="G17" s="53">
        <v>7</v>
      </c>
      <c r="H17" s="108" t="s">
        <v>33</v>
      </c>
      <c r="I17" s="121"/>
      <c r="J17" s="119">
        <f>'SO 14128'!Z168</f>
        <v>0</v>
      </c>
    </row>
    <row r="18" spans="1:26" ht="18" customHeight="1" x14ac:dyDescent="0.25">
      <c r="A18" s="11"/>
      <c r="B18" s="60">
        <v>3</v>
      </c>
      <c r="C18" s="64" t="s">
        <v>29</v>
      </c>
      <c r="D18" s="71"/>
      <c r="E18" s="69"/>
      <c r="F18" s="74"/>
      <c r="G18" s="53">
        <v>8</v>
      </c>
      <c r="H18" s="108" t="s">
        <v>34</v>
      </c>
      <c r="I18" s="121"/>
      <c r="J18" s="119">
        <v>0</v>
      </c>
    </row>
    <row r="19" spans="1:26" ht="18" customHeight="1" x14ac:dyDescent="0.25">
      <c r="A19" s="11"/>
      <c r="B19" s="60">
        <v>4</v>
      </c>
      <c r="C19" s="65"/>
      <c r="D19" s="71"/>
      <c r="E19" s="69"/>
      <c r="F19" s="74"/>
      <c r="G19" s="53">
        <v>9</v>
      </c>
      <c r="H19" s="117"/>
      <c r="I19" s="121"/>
      <c r="J19" s="120"/>
    </row>
    <row r="20" spans="1:26" ht="18" customHeight="1" thickBot="1" x14ac:dyDescent="0.3">
      <c r="A20" s="11"/>
      <c r="B20" s="60">
        <v>5</v>
      </c>
      <c r="C20" s="66" t="s">
        <v>30</v>
      </c>
      <c r="D20" s="72"/>
      <c r="E20" s="92"/>
      <c r="F20" s="99">
        <f>SUM(F16:F19)</f>
        <v>0</v>
      </c>
      <c r="G20" s="53">
        <v>10</v>
      </c>
      <c r="H20" s="108" t="s">
        <v>30</v>
      </c>
      <c r="I20" s="123"/>
      <c r="J20" s="91">
        <f>SUM(J16:J19)</f>
        <v>0</v>
      </c>
    </row>
    <row r="21" spans="1:26" ht="18" customHeight="1" thickTop="1" x14ac:dyDescent="0.25">
      <c r="A21" s="11"/>
      <c r="B21" s="57" t="s">
        <v>42</v>
      </c>
      <c r="C21" s="61" t="s">
        <v>7</v>
      </c>
      <c r="D21" s="67"/>
      <c r="E21" s="18"/>
      <c r="F21" s="90"/>
      <c r="G21" s="57" t="s">
        <v>48</v>
      </c>
      <c r="H21" s="54" t="s">
        <v>7</v>
      </c>
      <c r="I21" s="28"/>
      <c r="J21" s="124"/>
    </row>
    <row r="22" spans="1:26" ht="18" customHeight="1" x14ac:dyDescent="0.25">
      <c r="A22" s="11"/>
      <c r="B22" s="52">
        <v>11</v>
      </c>
      <c r="C22" s="55" t="s">
        <v>43</v>
      </c>
      <c r="D22" s="79"/>
      <c r="E22" s="81" t="s">
        <v>46</v>
      </c>
      <c r="F22" s="73">
        <f>((F16*U22*0)+(F17*V22*0)+(F18*W22*0))/100</f>
        <v>0</v>
      </c>
      <c r="G22" s="52">
        <v>16</v>
      </c>
      <c r="H22" s="107" t="s">
        <v>49</v>
      </c>
      <c r="I22" s="122" t="s">
        <v>46</v>
      </c>
      <c r="J22" s="118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44</v>
      </c>
      <c r="D23" s="58"/>
      <c r="E23" s="81" t="s">
        <v>47</v>
      </c>
      <c r="F23" s="74">
        <f>((F16*U23*0)+(F17*V23*0)+(F18*W23*0))/100</f>
        <v>0</v>
      </c>
      <c r="G23" s="53">
        <v>17</v>
      </c>
      <c r="H23" s="108" t="s">
        <v>50</v>
      </c>
      <c r="I23" s="122" t="s">
        <v>46</v>
      </c>
      <c r="J23" s="119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45</v>
      </c>
      <c r="D24" s="58"/>
      <c r="E24" s="81" t="s">
        <v>46</v>
      </c>
      <c r="F24" s="74">
        <f>((F16*U24*0)+(F17*V24*0)+(F18*W24*0))/100</f>
        <v>0</v>
      </c>
      <c r="G24" s="53">
        <v>18</v>
      </c>
      <c r="H24" s="108" t="s">
        <v>51</v>
      </c>
      <c r="I24" s="122" t="s">
        <v>47</v>
      </c>
      <c r="J24" s="119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2"/>
      <c r="F25" s="80"/>
      <c r="G25" s="53">
        <v>19</v>
      </c>
      <c r="H25" s="117"/>
      <c r="I25" s="121"/>
      <c r="J25" s="120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30</v>
      </c>
      <c r="I26" s="123"/>
      <c r="J26" s="91">
        <f>SUM(J22:J25)+SUM(F22:F25)</f>
        <v>0</v>
      </c>
    </row>
    <row r="27" spans="1:26" ht="18" customHeight="1" thickTop="1" x14ac:dyDescent="0.25">
      <c r="A27" s="11"/>
      <c r="B27" s="93"/>
      <c r="C27" s="135" t="s">
        <v>57</v>
      </c>
      <c r="D27" s="128"/>
      <c r="E27" s="94"/>
      <c r="F27" s="29"/>
      <c r="G27" s="101" t="s">
        <v>35</v>
      </c>
      <c r="H27" s="96" t="s">
        <v>36</v>
      </c>
      <c r="I27" s="28"/>
      <c r="J27" s="31"/>
    </row>
    <row r="28" spans="1:26" ht="18" customHeight="1" x14ac:dyDescent="0.25">
      <c r="A28" s="11"/>
      <c r="B28" s="25"/>
      <c r="C28" s="126"/>
      <c r="D28" s="129"/>
      <c r="E28" s="21"/>
      <c r="F28" s="11"/>
      <c r="G28" s="102">
        <v>21</v>
      </c>
      <c r="H28" s="106" t="s">
        <v>37</v>
      </c>
      <c r="I28" s="114"/>
      <c r="J28" s="110">
        <f>F20+J20+F26+J26</f>
        <v>0</v>
      </c>
    </row>
    <row r="29" spans="1:26" ht="18" customHeight="1" x14ac:dyDescent="0.25">
      <c r="A29" s="11"/>
      <c r="B29" s="75"/>
      <c r="C29" s="127"/>
      <c r="D29" s="130"/>
      <c r="E29" s="21"/>
      <c r="F29" s="11"/>
      <c r="G29" s="52">
        <v>22</v>
      </c>
      <c r="H29" s="107" t="s">
        <v>38</v>
      </c>
      <c r="I29" s="115">
        <f>J28-SUM('SO 14128'!K9:'SO 14128'!K167)</f>
        <v>0</v>
      </c>
      <c r="J29" s="111">
        <f>ROUND(((ROUND(I29,2)*20)*1/100),2)</f>
        <v>0</v>
      </c>
    </row>
    <row r="30" spans="1:26" ht="18" customHeight="1" x14ac:dyDescent="0.25">
      <c r="A30" s="11"/>
      <c r="B30" s="22"/>
      <c r="C30" s="117"/>
      <c r="D30" s="121"/>
      <c r="E30" s="21"/>
      <c r="F30" s="11"/>
      <c r="G30" s="53">
        <v>23</v>
      </c>
      <c r="H30" s="108" t="s">
        <v>39</v>
      </c>
      <c r="I30" s="81">
        <f>SUM('SO 14128'!K9:'SO 14128'!K167)</f>
        <v>0</v>
      </c>
      <c r="J30" s="112">
        <f>ROUND(((ROUND(I30,2)*0)/100),2)</f>
        <v>0</v>
      </c>
    </row>
    <row r="31" spans="1:26" ht="18" customHeight="1" x14ac:dyDescent="0.25">
      <c r="A31" s="11"/>
      <c r="B31" s="23"/>
      <c r="C31" s="131"/>
      <c r="D31" s="132"/>
      <c r="E31" s="21"/>
      <c r="F31" s="11"/>
      <c r="G31" s="102">
        <v>24</v>
      </c>
      <c r="H31" s="106" t="s">
        <v>40</v>
      </c>
      <c r="I31" s="105"/>
      <c r="J31" s="125">
        <f>SUM(J28:J30)</f>
        <v>0</v>
      </c>
    </row>
    <row r="32" spans="1:26" ht="18" customHeight="1" thickBot="1" x14ac:dyDescent="0.3">
      <c r="A32" s="11"/>
      <c r="B32" s="41"/>
      <c r="C32" s="109"/>
      <c r="D32" s="116"/>
      <c r="E32" s="76"/>
      <c r="F32" s="77"/>
      <c r="G32" s="52" t="s">
        <v>41</v>
      </c>
      <c r="H32" s="109"/>
      <c r="I32" s="116"/>
      <c r="J32" s="113"/>
    </row>
    <row r="33" spans="1:10" ht="18" customHeight="1" thickTop="1" x14ac:dyDescent="0.25">
      <c r="A33" s="11"/>
      <c r="B33" s="93"/>
      <c r="C33" s="94"/>
      <c r="D33" s="133" t="s">
        <v>55</v>
      </c>
      <c r="E33" s="15"/>
      <c r="F33" s="95"/>
      <c r="G33" s="103">
        <v>26</v>
      </c>
      <c r="H33" s="134" t="s">
        <v>56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5"/>
      <c r="C40" s="76"/>
      <c r="D40" s="12"/>
      <c r="E40" s="12"/>
      <c r="F40" s="12"/>
      <c r="G40" s="12"/>
      <c r="H40" s="12"/>
      <c r="I40" s="77"/>
      <c r="J40" s="78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ht="20.100000000000001" customHeight="1" x14ac:dyDescent="0.25">
      <c r="A1" s="210" t="s">
        <v>21</v>
      </c>
      <c r="B1" s="211"/>
      <c r="C1" s="211"/>
      <c r="D1" s="212"/>
      <c r="E1" s="138" t="s">
        <v>18</v>
      </c>
      <c r="F1" s="137"/>
      <c r="W1">
        <v>30.126000000000001</v>
      </c>
    </row>
    <row r="2" spans="1:26" ht="20.100000000000001" customHeight="1" x14ac:dyDescent="0.25">
      <c r="A2" s="210" t="s">
        <v>22</v>
      </c>
      <c r="B2" s="211"/>
      <c r="C2" s="211"/>
      <c r="D2" s="212"/>
      <c r="E2" s="138" t="s">
        <v>16</v>
      </c>
      <c r="F2" s="137"/>
    </row>
    <row r="3" spans="1:26" ht="20.100000000000001" customHeight="1" x14ac:dyDescent="0.25">
      <c r="A3" s="210" t="s">
        <v>23</v>
      </c>
      <c r="B3" s="211"/>
      <c r="C3" s="211"/>
      <c r="D3" s="212"/>
      <c r="E3" s="138" t="s">
        <v>61</v>
      </c>
      <c r="F3" s="137"/>
    </row>
    <row r="4" spans="1:26" x14ac:dyDescent="0.25">
      <c r="A4" s="139" t="s">
        <v>1</v>
      </c>
      <c r="B4" s="136"/>
      <c r="C4" s="136"/>
      <c r="D4" s="136"/>
      <c r="E4" s="136"/>
      <c r="F4" s="136"/>
    </row>
    <row r="5" spans="1:26" x14ac:dyDescent="0.25">
      <c r="A5" s="139" t="s">
        <v>15</v>
      </c>
      <c r="B5" s="136"/>
      <c r="C5" s="136"/>
      <c r="D5" s="136"/>
      <c r="E5" s="136"/>
      <c r="F5" s="136"/>
    </row>
    <row r="6" spans="1:26" x14ac:dyDescent="0.25">
      <c r="A6" s="136"/>
      <c r="B6" s="136"/>
      <c r="C6" s="136"/>
      <c r="D6" s="136"/>
      <c r="E6" s="136"/>
      <c r="F6" s="136"/>
    </row>
    <row r="7" spans="1:26" x14ac:dyDescent="0.25">
      <c r="A7" s="136"/>
      <c r="B7" s="136"/>
      <c r="C7" s="136"/>
      <c r="D7" s="136"/>
      <c r="E7" s="136"/>
      <c r="F7" s="136"/>
    </row>
    <row r="8" spans="1:26" x14ac:dyDescent="0.25">
      <c r="A8" s="140" t="s">
        <v>62</v>
      </c>
      <c r="B8" s="136"/>
      <c r="C8" s="136"/>
      <c r="D8" s="136"/>
      <c r="E8" s="136"/>
      <c r="F8" s="136"/>
    </row>
    <row r="9" spans="1:26" x14ac:dyDescent="0.25">
      <c r="A9" s="141" t="s">
        <v>58</v>
      </c>
      <c r="B9" s="141" t="s">
        <v>52</v>
      </c>
      <c r="C9" s="141" t="s">
        <v>53</v>
      </c>
      <c r="D9" s="141" t="s">
        <v>30</v>
      </c>
      <c r="E9" s="141" t="s">
        <v>59</v>
      </c>
      <c r="F9" s="141" t="s">
        <v>60</v>
      </c>
    </row>
    <row r="10" spans="1:26" x14ac:dyDescent="0.25">
      <c r="A10" s="148" t="s">
        <v>63</v>
      </c>
      <c r="B10" s="149"/>
      <c r="C10" s="145"/>
      <c r="D10" s="145"/>
      <c r="E10" s="146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</row>
    <row r="11" spans="1:26" x14ac:dyDescent="0.25">
      <c r="A11" s="150" t="s">
        <v>64</v>
      </c>
      <c r="B11" s="151">
        <f>'SO 14128'!L36</f>
        <v>0</v>
      </c>
      <c r="C11" s="151">
        <f>'SO 14128'!M36</f>
        <v>0</v>
      </c>
      <c r="D11" s="151">
        <f>'SO 14128'!I36</f>
        <v>0</v>
      </c>
      <c r="E11" s="152">
        <f>'SO 14128'!P36</f>
        <v>3.62</v>
      </c>
      <c r="F11" s="152">
        <f>'SO 14128'!S36</f>
        <v>77.73</v>
      </c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</row>
    <row r="12" spans="1:26" x14ac:dyDescent="0.25">
      <c r="A12" s="150" t="s">
        <v>65</v>
      </c>
      <c r="B12" s="151">
        <f>'SO 14128'!L50</f>
        <v>0</v>
      </c>
      <c r="C12" s="151">
        <f>'SO 14128'!M50</f>
        <v>0</v>
      </c>
      <c r="D12" s="151">
        <f>'SO 14128'!I50</f>
        <v>0</v>
      </c>
      <c r="E12" s="152">
        <f>'SO 14128'!P50</f>
        <v>0.05</v>
      </c>
      <c r="F12" s="152">
        <f>'SO 14128'!S50</f>
        <v>24.93</v>
      </c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</row>
    <row r="13" spans="1:26" x14ac:dyDescent="0.25">
      <c r="A13" s="150" t="s">
        <v>66</v>
      </c>
      <c r="B13" s="151">
        <f>'SO 14128'!L54</f>
        <v>0</v>
      </c>
      <c r="C13" s="151">
        <f>'SO 14128'!M54</f>
        <v>0</v>
      </c>
      <c r="D13" s="151">
        <f>'SO 14128'!I54</f>
        <v>0</v>
      </c>
      <c r="E13" s="152">
        <f>'SO 14128'!P54</f>
        <v>0</v>
      </c>
      <c r="F13" s="152">
        <f>'SO 14128'!S54</f>
        <v>0</v>
      </c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</row>
    <row r="14" spans="1:26" x14ac:dyDescent="0.25">
      <c r="A14" s="2" t="s">
        <v>63</v>
      </c>
      <c r="B14" s="153">
        <f>'SO 14128'!L56</f>
        <v>0</v>
      </c>
      <c r="C14" s="153">
        <f>'SO 14128'!M56</f>
        <v>0</v>
      </c>
      <c r="D14" s="153">
        <f>'SO 14128'!I56</f>
        <v>0</v>
      </c>
      <c r="E14" s="154">
        <f>'SO 14128'!P56</f>
        <v>3.67</v>
      </c>
      <c r="F14" s="154">
        <f>'SO 14128'!S56</f>
        <v>102.66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</row>
    <row r="15" spans="1:26" x14ac:dyDescent="0.25">
      <c r="A15" s="1"/>
      <c r="B15" s="143"/>
      <c r="C15" s="143"/>
      <c r="D15" s="143"/>
      <c r="E15" s="142"/>
      <c r="F15" s="142"/>
    </row>
    <row r="16" spans="1:26" x14ac:dyDescent="0.25">
      <c r="A16" s="2" t="s">
        <v>67</v>
      </c>
      <c r="B16" s="153"/>
      <c r="C16" s="151"/>
      <c r="D16" s="151"/>
      <c r="E16" s="152"/>
      <c r="F16" s="152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</row>
    <row r="17" spans="1:26" x14ac:dyDescent="0.25">
      <c r="A17" s="150" t="s">
        <v>68</v>
      </c>
      <c r="B17" s="151">
        <f>'SO 14128'!L65</f>
        <v>0</v>
      </c>
      <c r="C17" s="151">
        <f>'SO 14128'!M65</f>
        <v>0</v>
      </c>
      <c r="D17" s="151">
        <f>'SO 14128'!I65</f>
        <v>0</v>
      </c>
      <c r="E17" s="152">
        <f>'SO 14128'!P65</f>
        <v>1</v>
      </c>
      <c r="F17" s="152">
        <f>'SO 14128'!S65</f>
        <v>1.31</v>
      </c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</row>
    <row r="18" spans="1:26" x14ac:dyDescent="0.25">
      <c r="A18" s="150" t="s">
        <v>69</v>
      </c>
      <c r="B18" s="151">
        <f>'SO 14128'!L77</f>
        <v>0</v>
      </c>
      <c r="C18" s="151">
        <f>'SO 14128'!M77</f>
        <v>0</v>
      </c>
      <c r="D18" s="151">
        <f>'SO 14128'!I77</f>
        <v>0</v>
      </c>
      <c r="E18" s="152">
        <f>'SO 14128'!P77</f>
        <v>0</v>
      </c>
      <c r="F18" s="152">
        <f>'SO 14128'!S77</f>
        <v>0.23</v>
      </c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</row>
    <row r="19" spans="1:26" x14ac:dyDescent="0.25">
      <c r="A19" s="150" t="s">
        <v>70</v>
      </c>
      <c r="B19" s="151">
        <f>'SO 14128'!L90</f>
        <v>0</v>
      </c>
      <c r="C19" s="151">
        <f>'SO 14128'!M90</f>
        <v>0</v>
      </c>
      <c r="D19" s="151">
        <f>'SO 14128'!I90</f>
        <v>0</v>
      </c>
      <c r="E19" s="152">
        <f>'SO 14128'!P90</f>
        <v>0</v>
      </c>
      <c r="F19" s="152">
        <f>'SO 14128'!S90</f>
        <v>0.2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</row>
    <row r="20" spans="1:26" x14ac:dyDescent="0.25">
      <c r="A20" s="150" t="s">
        <v>71</v>
      </c>
      <c r="B20" s="151">
        <f>'SO 14128'!L102</f>
        <v>0</v>
      </c>
      <c r="C20" s="151">
        <f>'SO 14128'!M102</f>
        <v>0</v>
      </c>
      <c r="D20" s="151">
        <f>'SO 14128'!I102</f>
        <v>0</v>
      </c>
      <c r="E20" s="152">
        <f>'SO 14128'!P102</f>
        <v>0</v>
      </c>
      <c r="F20" s="152">
        <f>'SO 14128'!S102</f>
        <v>0</v>
      </c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</row>
    <row r="21" spans="1:26" x14ac:dyDescent="0.25">
      <c r="A21" s="150" t="s">
        <v>72</v>
      </c>
      <c r="B21" s="151">
        <f>'SO 14128'!L108</f>
        <v>0</v>
      </c>
      <c r="C21" s="151">
        <f>'SO 14128'!M108</f>
        <v>0</v>
      </c>
      <c r="D21" s="151">
        <f>'SO 14128'!I108</f>
        <v>0</v>
      </c>
      <c r="E21" s="152">
        <f>'SO 14128'!P108</f>
        <v>0.01</v>
      </c>
      <c r="F21" s="152">
        <f>'SO 14128'!S108</f>
        <v>0.64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</row>
    <row r="22" spans="1:26" x14ac:dyDescent="0.25">
      <c r="A22" s="150" t="s">
        <v>73</v>
      </c>
      <c r="B22" s="151">
        <f>'SO 14128'!L114</f>
        <v>0</v>
      </c>
      <c r="C22" s="151">
        <f>'SO 14128'!M114</f>
        <v>0</v>
      </c>
      <c r="D22" s="151">
        <f>'SO 14128'!I114</f>
        <v>0</v>
      </c>
      <c r="E22" s="152">
        <f>'SO 14128'!P114</f>
        <v>0.03</v>
      </c>
      <c r="F22" s="152">
        <f>'SO 14128'!S114</f>
        <v>4.5</v>
      </c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</row>
    <row r="23" spans="1:26" x14ac:dyDescent="0.25">
      <c r="A23" s="150" t="s">
        <v>74</v>
      </c>
      <c r="B23" s="151">
        <f>'SO 14128'!L127</f>
        <v>0</v>
      </c>
      <c r="C23" s="151">
        <f>'SO 14128'!M127</f>
        <v>0</v>
      </c>
      <c r="D23" s="151">
        <f>'SO 14128'!I127</f>
        <v>0</v>
      </c>
      <c r="E23" s="152">
        <f>'SO 14128'!P127</f>
        <v>0.01</v>
      </c>
      <c r="F23" s="152">
        <f>'SO 14128'!S127</f>
        <v>0.51</v>
      </c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</row>
    <row r="24" spans="1:26" x14ac:dyDescent="0.25">
      <c r="A24" s="150" t="s">
        <v>75</v>
      </c>
      <c r="B24" s="151">
        <f>'SO 14128'!L135</f>
        <v>0</v>
      </c>
      <c r="C24" s="151">
        <f>'SO 14128'!M135</f>
        <v>0</v>
      </c>
      <c r="D24" s="151">
        <f>'SO 14128'!I135</f>
        <v>0</v>
      </c>
      <c r="E24" s="152">
        <f>'SO 14128'!P135</f>
        <v>0</v>
      </c>
      <c r="F24" s="152">
        <f>'SO 14128'!S135</f>
        <v>0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</row>
    <row r="25" spans="1:26" x14ac:dyDescent="0.25">
      <c r="A25" s="150" t="s">
        <v>76</v>
      </c>
      <c r="B25" s="151">
        <f>'SO 14128'!L147</f>
        <v>0</v>
      </c>
      <c r="C25" s="151">
        <f>'SO 14128'!M147</f>
        <v>0</v>
      </c>
      <c r="D25" s="151">
        <f>'SO 14128'!I147</f>
        <v>0</v>
      </c>
      <c r="E25" s="152">
        <f>'SO 14128'!P147</f>
        <v>0.02</v>
      </c>
      <c r="F25" s="152">
        <f>'SO 14128'!S147</f>
        <v>4.05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</row>
    <row r="26" spans="1:26" x14ac:dyDescent="0.25">
      <c r="A26" s="150" t="s">
        <v>77</v>
      </c>
      <c r="B26" s="151">
        <f>'SO 14128'!L153</f>
        <v>0</v>
      </c>
      <c r="C26" s="151">
        <f>'SO 14128'!M153</f>
        <v>0</v>
      </c>
      <c r="D26" s="151">
        <f>'SO 14128'!I153</f>
        <v>0</v>
      </c>
      <c r="E26" s="152">
        <f>'SO 14128'!P153</f>
        <v>0</v>
      </c>
      <c r="F26" s="152">
        <f>'SO 14128'!S153</f>
        <v>0.05</v>
      </c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</row>
    <row r="27" spans="1:26" x14ac:dyDescent="0.25">
      <c r="A27" s="150" t="s">
        <v>78</v>
      </c>
      <c r="B27" s="151">
        <f>'SO 14128'!L159</f>
        <v>0</v>
      </c>
      <c r="C27" s="151">
        <f>'SO 14128'!M159</f>
        <v>0</v>
      </c>
      <c r="D27" s="151">
        <f>'SO 14128'!I159</f>
        <v>0</v>
      </c>
      <c r="E27" s="152">
        <f>'SO 14128'!P159</f>
        <v>0</v>
      </c>
      <c r="F27" s="152">
        <f>'SO 14128'!S159</f>
        <v>0.03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</row>
    <row r="28" spans="1:26" x14ac:dyDescent="0.25">
      <c r="A28" s="150" t="s">
        <v>79</v>
      </c>
      <c r="B28" s="151">
        <f>'SO 14128'!L165</f>
        <v>0</v>
      </c>
      <c r="C28" s="151">
        <f>'SO 14128'!M165</f>
        <v>0</v>
      </c>
      <c r="D28" s="151">
        <f>'SO 14128'!I165</f>
        <v>0</v>
      </c>
      <c r="E28" s="152">
        <f>'SO 14128'!P165</f>
        <v>0</v>
      </c>
      <c r="F28" s="152">
        <f>'SO 14128'!S165</f>
        <v>0</v>
      </c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</row>
    <row r="29" spans="1:26" x14ac:dyDescent="0.25">
      <c r="A29" s="2" t="s">
        <v>67</v>
      </c>
      <c r="B29" s="153">
        <f>'SO 14128'!L167</f>
        <v>0</v>
      </c>
      <c r="C29" s="153">
        <f>'SO 14128'!M167</f>
        <v>0</v>
      </c>
      <c r="D29" s="153">
        <f>'SO 14128'!I167</f>
        <v>0</v>
      </c>
      <c r="E29" s="154">
        <f>'SO 14128'!S167</f>
        <v>11.52</v>
      </c>
      <c r="F29" s="154">
        <f>'SO 14128'!V167</f>
        <v>0</v>
      </c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</row>
    <row r="30" spans="1:26" x14ac:dyDescent="0.25">
      <c r="A30" s="1"/>
      <c r="B30" s="143"/>
      <c r="C30" s="143"/>
      <c r="D30" s="143"/>
      <c r="E30" s="142"/>
      <c r="F30" s="142"/>
    </row>
    <row r="31" spans="1:26" x14ac:dyDescent="0.25">
      <c r="A31" s="2" t="s">
        <v>80</v>
      </c>
      <c r="B31" s="153">
        <f>'SO 14128'!L168</f>
        <v>0</v>
      </c>
      <c r="C31" s="153">
        <f>'SO 14128'!M168</f>
        <v>0</v>
      </c>
      <c r="D31" s="153">
        <f>'SO 14128'!I168</f>
        <v>0</v>
      </c>
      <c r="E31" s="154">
        <f>'SO 14128'!S168</f>
        <v>114.18</v>
      </c>
      <c r="F31" s="154">
        <f>'SO 14128'!V168</f>
        <v>0</v>
      </c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</row>
    <row r="32" spans="1:26" x14ac:dyDescent="0.25">
      <c r="A32" s="1"/>
      <c r="B32" s="143"/>
      <c r="C32" s="143"/>
      <c r="D32" s="143"/>
      <c r="E32" s="142"/>
      <c r="F32" s="142"/>
    </row>
    <row r="33" spans="1:6" x14ac:dyDescent="0.25">
      <c r="A33" s="1"/>
      <c r="B33" s="143"/>
      <c r="C33" s="143"/>
      <c r="D33" s="143"/>
      <c r="E33" s="142"/>
      <c r="F33" s="142"/>
    </row>
    <row r="34" spans="1:6" x14ac:dyDescent="0.25">
      <c r="A34" s="1"/>
      <c r="B34" s="143"/>
      <c r="C34" s="143"/>
      <c r="D34" s="143"/>
      <c r="E34" s="142"/>
      <c r="F34" s="142"/>
    </row>
    <row r="35" spans="1:6" x14ac:dyDescent="0.25">
      <c r="A35" s="1"/>
      <c r="B35" s="143"/>
      <c r="C35" s="143"/>
      <c r="D35" s="143"/>
      <c r="E35" s="142"/>
      <c r="F35" s="142"/>
    </row>
    <row r="36" spans="1:6" x14ac:dyDescent="0.25">
      <c r="A36" s="1"/>
      <c r="B36" s="143"/>
      <c r="C36" s="143"/>
      <c r="D36" s="143"/>
      <c r="E36" s="142"/>
      <c r="F36" s="142"/>
    </row>
    <row r="37" spans="1:6" x14ac:dyDescent="0.25">
      <c r="A37" s="1"/>
      <c r="B37" s="143"/>
      <c r="C37" s="143"/>
      <c r="D37" s="143"/>
      <c r="E37" s="142"/>
      <c r="F37" s="142"/>
    </row>
    <row r="38" spans="1:6" x14ac:dyDescent="0.25">
      <c r="A38" s="1"/>
      <c r="B38" s="143"/>
      <c r="C38" s="143"/>
      <c r="D38" s="143"/>
      <c r="E38" s="142"/>
      <c r="F38" s="142"/>
    </row>
    <row r="39" spans="1:6" x14ac:dyDescent="0.25">
      <c r="A39" s="1"/>
      <c r="B39" s="143"/>
      <c r="C39" s="143"/>
      <c r="D39" s="143"/>
      <c r="E39" s="142"/>
      <c r="F39" s="142"/>
    </row>
    <row r="40" spans="1:6" x14ac:dyDescent="0.25">
      <c r="A40" s="1"/>
      <c r="B40" s="143"/>
      <c r="C40" s="143"/>
      <c r="D40" s="143"/>
      <c r="E40" s="142"/>
      <c r="F40" s="142"/>
    </row>
    <row r="41" spans="1:6" x14ac:dyDescent="0.25">
      <c r="A41" s="1"/>
      <c r="B41" s="143"/>
      <c r="C41" s="143"/>
      <c r="D41" s="143"/>
      <c r="E41" s="142"/>
      <c r="F41" s="142"/>
    </row>
    <row r="42" spans="1:6" x14ac:dyDescent="0.25">
      <c r="A42" s="1"/>
      <c r="B42" s="143"/>
      <c r="C42" s="143"/>
      <c r="D42" s="143"/>
      <c r="E42" s="142"/>
      <c r="F42" s="142"/>
    </row>
    <row r="43" spans="1:6" x14ac:dyDescent="0.25">
      <c r="A43" s="1"/>
      <c r="B43" s="143"/>
      <c r="C43" s="143"/>
      <c r="D43" s="143"/>
      <c r="E43" s="142"/>
      <c r="F43" s="142"/>
    </row>
    <row r="44" spans="1:6" x14ac:dyDescent="0.25">
      <c r="A44" s="1"/>
      <c r="B44" s="143"/>
      <c r="C44" s="143"/>
      <c r="D44" s="143"/>
      <c r="E44" s="142"/>
      <c r="F44" s="142"/>
    </row>
    <row r="45" spans="1:6" x14ac:dyDescent="0.25">
      <c r="A45" s="1"/>
      <c r="B45" s="143"/>
      <c r="C45" s="143"/>
      <c r="D45" s="143"/>
      <c r="E45" s="142"/>
      <c r="F45" s="142"/>
    </row>
    <row r="46" spans="1:6" x14ac:dyDescent="0.25">
      <c r="A46" s="1"/>
      <c r="B46" s="143"/>
      <c r="C46" s="143"/>
      <c r="D46" s="143"/>
      <c r="E46" s="142"/>
      <c r="F46" s="142"/>
    </row>
    <row r="47" spans="1:6" x14ac:dyDescent="0.25">
      <c r="A47" s="1"/>
      <c r="B47" s="143"/>
      <c r="C47" s="143"/>
      <c r="D47" s="143"/>
      <c r="E47" s="142"/>
      <c r="F47" s="142"/>
    </row>
    <row r="48" spans="1:6" x14ac:dyDescent="0.25">
      <c r="A48" s="1"/>
      <c r="B48" s="143"/>
      <c r="C48" s="143"/>
      <c r="D48" s="143"/>
      <c r="E48" s="142"/>
      <c r="F48" s="142"/>
    </row>
    <row r="49" spans="1:6" x14ac:dyDescent="0.25">
      <c r="A49" s="1"/>
      <c r="B49" s="143"/>
      <c r="C49" s="143"/>
      <c r="D49" s="143"/>
      <c r="E49" s="142"/>
      <c r="F49" s="142"/>
    </row>
    <row r="50" spans="1:6" x14ac:dyDescent="0.25">
      <c r="A50" s="1"/>
      <c r="B50" s="143"/>
      <c r="C50" s="143"/>
      <c r="D50" s="143"/>
      <c r="E50" s="142"/>
      <c r="F50" s="142"/>
    </row>
    <row r="51" spans="1:6" x14ac:dyDescent="0.25">
      <c r="A51" s="1"/>
      <c r="B51" s="143"/>
      <c r="C51" s="143"/>
      <c r="D51" s="143"/>
      <c r="E51" s="142"/>
      <c r="F51" s="142"/>
    </row>
    <row r="52" spans="1:6" x14ac:dyDescent="0.25">
      <c r="A52" s="1"/>
      <c r="B52" s="143"/>
      <c r="C52" s="143"/>
      <c r="D52" s="143"/>
      <c r="E52" s="142"/>
      <c r="F52" s="142"/>
    </row>
    <row r="53" spans="1:6" x14ac:dyDescent="0.25">
      <c r="A53" s="1"/>
      <c r="B53" s="143"/>
      <c r="C53" s="143"/>
      <c r="D53" s="143"/>
      <c r="E53" s="142"/>
      <c r="F53" s="142"/>
    </row>
    <row r="54" spans="1:6" x14ac:dyDescent="0.25">
      <c r="A54" s="1"/>
      <c r="B54" s="143"/>
      <c r="C54" s="143"/>
      <c r="D54" s="143"/>
      <c r="E54" s="142"/>
      <c r="F54" s="142"/>
    </row>
    <row r="55" spans="1:6" x14ac:dyDescent="0.25">
      <c r="A55" s="1"/>
      <c r="B55" s="143"/>
      <c r="C55" s="143"/>
      <c r="D55" s="143"/>
      <c r="E55" s="142"/>
      <c r="F55" s="142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8"/>
  <sheetViews>
    <sheetView workbookViewId="0">
      <pane ySplit="8" topLeftCell="A153" activePane="bottomLeft" state="frozen"/>
      <selection pane="bottomLeft" activeCell="G164" sqref="G10:G164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7" width="9.7109375" customWidth="1"/>
    <col min="8" max="8" width="9.7109375" hidden="1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9.7109375" customWidth="1"/>
    <col min="20" max="20" width="0" hidden="1" customWidth="1"/>
    <col min="21" max="21" width="0.85546875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59"/>
      <c r="B1" s="213" t="s">
        <v>21</v>
      </c>
      <c r="C1" s="214"/>
      <c r="D1" s="214"/>
      <c r="E1" s="214"/>
      <c r="F1" s="214"/>
      <c r="G1" s="214"/>
      <c r="H1" s="215"/>
      <c r="I1" s="160" t="s">
        <v>18</v>
      </c>
      <c r="J1" s="159"/>
      <c r="K1" s="3"/>
      <c r="L1" s="3"/>
      <c r="M1" s="3"/>
      <c r="N1" s="3"/>
      <c r="O1" s="3"/>
      <c r="P1" s="3"/>
      <c r="S1" s="3"/>
      <c r="V1" s="155"/>
      <c r="W1">
        <v>30.126000000000001</v>
      </c>
    </row>
    <row r="2" spans="1:26" ht="20.100000000000001" customHeight="1" x14ac:dyDescent="0.25">
      <c r="A2" s="159"/>
      <c r="B2" s="213" t="s">
        <v>22</v>
      </c>
      <c r="C2" s="214"/>
      <c r="D2" s="214"/>
      <c r="E2" s="214"/>
      <c r="F2" s="214"/>
      <c r="G2" s="214"/>
      <c r="H2" s="215"/>
      <c r="I2" s="160" t="s">
        <v>16</v>
      </c>
      <c r="J2" s="159"/>
      <c r="K2" s="3"/>
      <c r="L2" s="3"/>
      <c r="M2" s="3"/>
      <c r="N2" s="3"/>
      <c r="O2" s="3"/>
      <c r="P2" s="3"/>
      <c r="S2" s="3"/>
      <c r="V2" s="155"/>
    </row>
    <row r="3" spans="1:26" ht="20.100000000000001" customHeight="1" x14ac:dyDescent="0.25">
      <c r="A3" s="159"/>
      <c r="B3" s="213" t="s">
        <v>23</v>
      </c>
      <c r="C3" s="214"/>
      <c r="D3" s="214"/>
      <c r="E3" s="214"/>
      <c r="F3" s="214"/>
      <c r="G3" s="214"/>
      <c r="H3" s="215"/>
      <c r="I3" s="160" t="s">
        <v>61</v>
      </c>
      <c r="J3" s="159"/>
      <c r="K3" s="3"/>
      <c r="L3" s="3"/>
      <c r="M3" s="3"/>
      <c r="N3" s="3"/>
      <c r="O3" s="3"/>
      <c r="P3" s="3"/>
      <c r="S3" s="3"/>
      <c r="V3" s="155"/>
    </row>
    <row r="4" spans="1:26" x14ac:dyDescent="0.25">
      <c r="A4" s="3"/>
      <c r="B4" s="5" t="s">
        <v>92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  <c r="V4" s="155"/>
    </row>
    <row r="5" spans="1:26" x14ac:dyDescent="0.25">
      <c r="A5" s="3"/>
      <c r="B5" s="5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V5" s="155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  <c r="V6" s="155"/>
    </row>
    <row r="7" spans="1:26" x14ac:dyDescent="0.25">
      <c r="A7" s="12"/>
      <c r="B7" s="13" t="s">
        <v>62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  <c r="V7" s="163"/>
    </row>
    <row r="8" spans="1:26" ht="15.75" x14ac:dyDescent="0.25">
      <c r="A8" s="162" t="s">
        <v>81</v>
      </c>
      <c r="B8" s="162" t="s">
        <v>82</v>
      </c>
      <c r="C8" s="162" t="s">
        <v>83</v>
      </c>
      <c r="D8" s="162" t="s">
        <v>84</v>
      </c>
      <c r="E8" s="162" t="s">
        <v>85</v>
      </c>
      <c r="F8" s="162" t="s">
        <v>86</v>
      </c>
      <c r="G8" s="162" t="s">
        <v>87</v>
      </c>
      <c r="H8" s="162" t="s">
        <v>53</v>
      </c>
      <c r="I8" s="162" t="s">
        <v>88</v>
      </c>
      <c r="J8" s="162"/>
      <c r="K8" s="162"/>
      <c r="L8" s="162"/>
      <c r="M8" s="162"/>
      <c r="N8" s="162"/>
      <c r="O8" s="162"/>
      <c r="P8" s="162" t="s">
        <v>89</v>
      </c>
      <c r="Q8" s="156"/>
      <c r="R8" s="156"/>
      <c r="S8" s="162" t="s">
        <v>90</v>
      </c>
      <c r="T8" s="158"/>
      <c r="U8" s="158"/>
      <c r="V8" s="164" t="s">
        <v>91</v>
      </c>
      <c r="W8" s="157"/>
      <c r="X8" s="157"/>
      <c r="Y8" s="157"/>
      <c r="Z8" s="157"/>
    </row>
    <row r="9" spans="1:26" x14ac:dyDescent="0.25">
      <c r="A9" s="144"/>
      <c r="B9" s="144"/>
      <c r="C9" s="165"/>
      <c r="D9" s="148" t="s">
        <v>63</v>
      </c>
      <c r="E9" s="144"/>
      <c r="F9" s="166"/>
      <c r="G9" s="145"/>
      <c r="H9" s="145"/>
      <c r="I9" s="145"/>
      <c r="J9" s="144"/>
      <c r="K9" s="144"/>
      <c r="L9" s="144"/>
      <c r="M9" s="144"/>
      <c r="N9" s="144"/>
      <c r="O9" s="144"/>
      <c r="P9" s="144"/>
      <c r="Q9" s="147"/>
      <c r="R9" s="147"/>
      <c r="S9" s="144"/>
      <c r="T9" s="147"/>
      <c r="U9" s="147"/>
      <c r="V9" s="167"/>
      <c r="W9" s="147"/>
      <c r="X9" s="147"/>
      <c r="Y9" s="147"/>
      <c r="Z9" s="147"/>
    </row>
    <row r="10" spans="1:26" x14ac:dyDescent="0.25">
      <c r="A10" s="150"/>
      <c r="B10" s="150"/>
      <c r="C10" s="150"/>
      <c r="D10" s="150" t="s">
        <v>64</v>
      </c>
      <c r="E10" s="150"/>
      <c r="F10" s="168"/>
      <c r="G10" s="151"/>
      <c r="H10" s="151"/>
      <c r="I10" s="151"/>
      <c r="J10" s="150"/>
      <c r="K10" s="150"/>
      <c r="L10" s="150"/>
      <c r="M10" s="150"/>
      <c r="N10" s="150"/>
      <c r="O10" s="150"/>
      <c r="P10" s="150"/>
      <c r="Q10" s="147"/>
      <c r="R10" s="147"/>
      <c r="S10" s="150"/>
      <c r="T10" s="147"/>
      <c r="U10" s="147"/>
      <c r="V10" s="147"/>
      <c r="W10" s="147"/>
      <c r="X10" s="147"/>
      <c r="Y10" s="147"/>
      <c r="Z10" s="147"/>
    </row>
    <row r="11" spans="1:26" ht="24.95" customHeight="1" x14ac:dyDescent="0.25">
      <c r="A11" s="172"/>
      <c r="B11" s="169" t="s">
        <v>93</v>
      </c>
      <c r="C11" s="173" t="s">
        <v>94</v>
      </c>
      <c r="D11" s="169" t="s">
        <v>95</v>
      </c>
      <c r="E11" s="169" t="s">
        <v>96</v>
      </c>
      <c r="F11" s="170">
        <v>120.43</v>
      </c>
      <c r="G11" s="171"/>
      <c r="H11" s="171"/>
      <c r="I11" s="171">
        <f t="shared" ref="I11:I35" si="0">ROUND(F11*(G11+H11),2)</f>
        <v>0</v>
      </c>
      <c r="J11" s="169">
        <f t="shared" ref="J11:J35" si="1">ROUND(F11*(N11),2)</f>
        <v>1156.1300000000001</v>
      </c>
      <c r="K11" s="1">
        <f t="shared" ref="K11:K35" si="2">ROUND(F11*(O11),2)</f>
        <v>0</v>
      </c>
      <c r="L11" s="1">
        <f t="shared" ref="L11:L34" si="3">ROUND(F11*(G11),2)</f>
        <v>0</v>
      </c>
      <c r="M11" s="1"/>
      <c r="N11" s="1">
        <v>9.6</v>
      </c>
      <c r="O11" s="1"/>
      <c r="P11" s="168">
        <v>1.2E-2</v>
      </c>
      <c r="Q11" s="174"/>
      <c r="R11" s="174">
        <v>1.2E-2</v>
      </c>
      <c r="S11" s="150">
        <f>ROUND(F11*(R11),3)</f>
        <v>1.4450000000000001</v>
      </c>
      <c r="V11" s="175"/>
      <c r="Z11">
        <v>0</v>
      </c>
    </row>
    <row r="12" spans="1:26" ht="24.95" customHeight="1" x14ac:dyDescent="0.25">
      <c r="A12" s="172"/>
      <c r="B12" s="169" t="s">
        <v>93</v>
      </c>
      <c r="C12" s="173" t="s">
        <v>97</v>
      </c>
      <c r="D12" s="169" t="s">
        <v>98</v>
      </c>
      <c r="E12" s="169" t="s">
        <v>96</v>
      </c>
      <c r="F12" s="170">
        <v>113.23</v>
      </c>
      <c r="G12" s="171"/>
      <c r="H12" s="171"/>
      <c r="I12" s="171">
        <f t="shared" si="0"/>
        <v>0</v>
      </c>
      <c r="J12" s="169">
        <f t="shared" si="1"/>
        <v>976.04</v>
      </c>
      <c r="K12" s="1">
        <f t="shared" si="2"/>
        <v>0</v>
      </c>
      <c r="L12" s="1">
        <f t="shared" si="3"/>
        <v>0</v>
      </c>
      <c r="M12" s="1"/>
      <c r="N12" s="1">
        <v>8.6199999999999992</v>
      </c>
      <c r="O12" s="1"/>
      <c r="P12" s="168">
        <v>5.3600000000000002E-3</v>
      </c>
      <c r="Q12" s="174"/>
      <c r="R12" s="174">
        <v>5.3600000000000002E-3</v>
      </c>
      <c r="S12" s="150">
        <f>ROUND(F12*(R12),3)</f>
        <v>0.60699999999999998</v>
      </c>
      <c r="V12" s="175"/>
      <c r="Z12">
        <v>0</v>
      </c>
    </row>
    <row r="13" spans="1:26" ht="24.95" customHeight="1" x14ac:dyDescent="0.25">
      <c r="A13" s="172"/>
      <c r="B13" s="169" t="s">
        <v>93</v>
      </c>
      <c r="C13" s="173" t="s">
        <v>99</v>
      </c>
      <c r="D13" s="169" t="s">
        <v>100</v>
      </c>
      <c r="E13" s="169" t="s">
        <v>96</v>
      </c>
      <c r="F13" s="170">
        <v>1340.32</v>
      </c>
      <c r="G13" s="171"/>
      <c r="H13" s="171"/>
      <c r="I13" s="171">
        <f t="shared" si="0"/>
        <v>0</v>
      </c>
      <c r="J13" s="169">
        <f t="shared" si="1"/>
        <v>1514.56</v>
      </c>
      <c r="K13" s="1">
        <f t="shared" si="2"/>
        <v>0</v>
      </c>
      <c r="L13" s="1">
        <f t="shared" si="3"/>
        <v>0</v>
      </c>
      <c r="M13" s="1"/>
      <c r="N13" s="1">
        <v>1.1299999999999999</v>
      </c>
      <c r="O13" s="1"/>
      <c r="P13" s="161"/>
      <c r="Q13" s="174"/>
      <c r="R13" s="174"/>
      <c r="S13" s="150"/>
      <c r="V13" s="175"/>
      <c r="Z13">
        <v>0</v>
      </c>
    </row>
    <row r="14" spans="1:26" ht="24.95" customHeight="1" x14ac:dyDescent="0.25">
      <c r="A14" s="172"/>
      <c r="B14" s="169" t="s">
        <v>93</v>
      </c>
      <c r="C14" s="173" t="s">
        <v>101</v>
      </c>
      <c r="D14" s="169" t="s">
        <v>102</v>
      </c>
      <c r="E14" s="169" t="s">
        <v>96</v>
      </c>
      <c r="F14" s="170">
        <v>23.66</v>
      </c>
      <c r="G14" s="171"/>
      <c r="H14" s="171"/>
      <c r="I14" s="171">
        <f t="shared" si="0"/>
        <v>0</v>
      </c>
      <c r="J14" s="169">
        <f t="shared" si="1"/>
        <v>103.39</v>
      </c>
      <c r="K14" s="1">
        <f t="shared" si="2"/>
        <v>0</v>
      </c>
      <c r="L14" s="1">
        <f t="shared" si="3"/>
        <v>0</v>
      </c>
      <c r="M14" s="1"/>
      <c r="N14" s="1">
        <v>4.37</v>
      </c>
      <c r="O14" s="1"/>
      <c r="P14" s="161"/>
      <c r="Q14" s="174"/>
      <c r="R14" s="174"/>
      <c r="S14" s="150"/>
      <c r="V14" s="175"/>
      <c r="Z14">
        <v>0</v>
      </c>
    </row>
    <row r="15" spans="1:26" ht="24.95" customHeight="1" x14ac:dyDescent="0.25">
      <c r="A15" s="172"/>
      <c r="B15" s="169" t="s">
        <v>93</v>
      </c>
      <c r="C15" s="173" t="s">
        <v>103</v>
      </c>
      <c r="D15" s="169" t="s">
        <v>104</v>
      </c>
      <c r="E15" s="169" t="s">
        <v>96</v>
      </c>
      <c r="F15" s="170">
        <v>413.48</v>
      </c>
      <c r="G15" s="171"/>
      <c r="H15" s="171"/>
      <c r="I15" s="171">
        <f t="shared" si="0"/>
        <v>0</v>
      </c>
      <c r="J15" s="169">
        <f t="shared" si="1"/>
        <v>3692.38</v>
      </c>
      <c r="K15" s="1">
        <f t="shared" si="2"/>
        <v>0</v>
      </c>
      <c r="L15" s="1">
        <f t="shared" si="3"/>
        <v>0</v>
      </c>
      <c r="M15" s="1"/>
      <c r="N15" s="1">
        <v>8.93</v>
      </c>
      <c r="O15" s="1"/>
      <c r="P15" s="168">
        <v>1.26E-2</v>
      </c>
      <c r="Q15" s="174"/>
      <c r="R15" s="174">
        <v>1.26E-2</v>
      </c>
      <c r="S15" s="150">
        <f>ROUND(F15*(R15),3)</f>
        <v>5.21</v>
      </c>
      <c r="V15" s="175"/>
      <c r="Z15">
        <v>0</v>
      </c>
    </row>
    <row r="16" spans="1:26" ht="24.95" customHeight="1" x14ac:dyDescent="0.25">
      <c r="A16" s="172"/>
      <c r="B16" s="169" t="s">
        <v>93</v>
      </c>
      <c r="C16" s="173" t="s">
        <v>105</v>
      </c>
      <c r="D16" s="169" t="s">
        <v>106</v>
      </c>
      <c r="E16" s="169" t="s">
        <v>96</v>
      </c>
      <c r="F16" s="170">
        <v>602.63</v>
      </c>
      <c r="G16" s="171"/>
      <c r="H16" s="171"/>
      <c r="I16" s="171">
        <f t="shared" si="0"/>
        <v>0</v>
      </c>
      <c r="J16" s="169">
        <f t="shared" si="1"/>
        <v>4103.91</v>
      </c>
      <c r="K16" s="1">
        <f t="shared" si="2"/>
        <v>0</v>
      </c>
      <c r="L16" s="1">
        <f t="shared" si="3"/>
        <v>0</v>
      </c>
      <c r="M16" s="1"/>
      <c r="N16" s="1">
        <v>6.8100000000000005</v>
      </c>
      <c r="O16" s="1"/>
      <c r="P16" s="168">
        <v>4.1999999999999997E-3</v>
      </c>
      <c r="Q16" s="174"/>
      <c r="R16" s="174">
        <v>4.1999999999999997E-3</v>
      </c>
      <c r="S16" s="150">
        <f>ROUND(F16*(R16),3)</f>
        <v>2.5310000000000001</v>
      </c>
      <c r="V16" s="175"/>
      <c r="Z16">
        <v>0</v>
      </c>
    </row>
    <row r="17" spans="1:26" ht="24.95" customHeight="1" x14ac:dyDescent="0.25">
      <c r="A17" s="172"/>
      <c r="B17" s="169" t="s">
        <v>93</v>
      </c>
      <c r="C17" s="173" t="s">
        <v>107</v>
      </c>
      <c r="D17" s="169" t="s">
        <v>108</v>
      </c>
      <c r="E17" s="169" t="s">
        <v>96</v>
      </c>
      <c r="F17" s="170">
        <v>582.25</v>
      </c>
      <c r="G17" s="171"/>
      <c r="H17" s="171"/>
      <c r="I17" s="171">
        <f t="shared" si="0"/>
        <v>0</v>
      </c>
      <c r="J17" s="169">
        <f t="shared" si="1"/>
        <v>6288.3</v>
      </c>
      <c r="K17" s="1">
        <f t="shared" si="2"/>
        <v>0</v>
      </c>
      <c r="L17" s="1">
        <f t="shared" si="3"/>
        <v>0</v>
      </c>
      <c r="M17" s="1"/>
      <c r="N17" s="1">
        <v>10.8</v>
      </c>
      <c r="O17" s="1"/>
      <c r="P17" s="168">
        <v>3.7800000000000004E-3</v>
      </c>
      <c r="Q17" s="174"/>
      <c r="R17" s="174">
        <v>3.7800000000000004E-3</v>
      </c>
      <c r="S17" s="150">
        <f>ROUND(F17*(R17),3)</f>
        <v>2.2010000000000001</v>
      </c>
      <c r="V17" s="175"/>
      <c r="Z17">
        <v>0</v>
      </c>
    </row>
    <row r="18" spans="1:26" ht="24.95" customHeight="1" x14ac:dyDescent="0.25">
      <c r="A18" s="172"/>
      <c r="B18" s="169" t="s">
        <v>93</v>
      </c>
      <c r="C18" s="173" t="s">
        <v>109</v>
      </c>
      <c r="D18" s="169" t="s">
        <v>110</v>
      </c>
      <c r="E18" s="169" t="s">
        <v>96</v>
      </c>
      <c r="F18" s="170">
        <v>93.26</v>
      </c>
      <c r="G18" s="171"/>
      <c r="H18" s="171"/>
      <c r="I18" s="171">
        <f t="shared" si="0"/>
        <v>0</v>
      </c>
      <c r="J18" s="169">
        <f t="shared" si="1"/>
        <v>1444.6</v>
      </c>
      <c r="K18" s="1">
        <f t="shared" si="2"/>
        <v>0</v>
      </c>
      <c r="L18" s="1">
        <f t="shared" si="3"/>
        <v>0</v>
      </c>
      <c r="M18" s="1"/>
      <c r="N18" s="1">
        <v>15.49</v>
      </c>
      <c r="O18" s="1"/>
      <c r="P18" s="168">
        <v>4.5100000000000001E-3</v>
      </c>
      <c r="Q18" s="174"/>
      <c r="R18" s="174">
        <v>4.5100000000000001E-3</v>
      </c>
      <c r="S18" s="150">
        <f>ROUND(F18*(R18),3)</f>
        <v>0.42099999999999999</v>
      </c>
      <c r="V18" s="175"/>
      <c r="Z18">
        <v>0</v>
      </c>
    </row>
    <row r="19" spans="1:26" ht="24.95" customHeight="1" x14ac:dyDescent="0.25">
      <c r="A19" s="172"/>
      <c r="B19" s="169" t="s">
        <v>93</v>
      </c>
      <c r="C19" s="173" t="s">
        <v>111</v>
      </c>
      <c r="D19" s="169" t="s">
        <v>112</v>
      </c>
      <c r="E19" s="169" t="s">
        <v>113</v>
      </c>
      <c r="F19" s="170">
        <v>90.55</v>
      </c>
      <c r="G19" s="171"/>
      <c r="H19" s="171"/>
      <c r="I19" s="171">
        <f t="shared" si="0"/>
        <v>0</v>
      </c>
      <c r="J19" s="169">
        <f t="shared" si="1"/>
        <v>401.14</v>
      </c>
      <c r="K19" s="1">
        <f t="shared" si="2"/>
        <v>0</v>
      </c>
      <c r="L19" s="1">
        <f t="shared" si="3"/>
        <v>0</v>
      </c>
      <c r="M19" s="1"/>
      <c r="N19" s="1">
        <v>4.43</v>
      </c>
      <c r="O19" s="1"/>
      <c r="P19" s="161"/>
      <c r="Q19" s="174"/>
      <c r="R19" s="174"/>
      <c r="S19" s="150"/>
      <c r="V19" s="175"/>
      <c r="Z19">
        <v>0</v>
      </c>
    </row>
    <row r="20" spans="1:26" ht="35.1" customHeight="1" x14ac:dyDescent="0.25">
      <c r="A20" s="172"/>
      <c r="B20" s="169" t="s">
        <v>93</v>
      </c>
      <c r="C20" s="173" t="s">
        <v>114</v>
      </c>
      <c r="D20" s="169" t="s">
        <v>115</v>
      </c>
      <c r="E20" s="169" t="s">
        <v>96</v>
      </c>
      <c r="F20" s="170">
        <v>93.26</v>
      </c>
      <c r="G20" s="171"/>
      <c r="H20" s="171"/>
      <c r="I20" s="171">
        <f t="shared" si="0"/>
        <v>0</v>
      </c>
      <c r="J20" s="169">
        <f t="shared" si="1"/>
        <v>483.09</v>
      </c>
      <c r="K20" s="1">
        <f t="shared" si="2"/>
        <v>0</v>
      </c>
      <c r="L20" s="1">
        <f t="shared" si="3"/>
        <v>0</v>
      </c>
      <c r="M20" s="1"/>
      <c r="N20" s="1">
        <v>5.18</v>
      </c>
      <c r="O20" s="1"/>
      <c r="P20" s="168">
        <v>2.5000000000000001E-4</v>
      </c>
      <c r="Q20" s="174"/>
      <c r="R20" s="174">
        <v>2.5000000000000001E-4</v>
      </c>
      <c r="S20" s="150">
        <f>ROUND(F20*(R20),3)</f>
        <v>2.3E-2</v>
      </c>
      <c r="V20" s="175"/>
      <c r="Z20">
        <v>0</v>
      </c>
    </row>
    <row r="21" spans="1:26" ht="35.1" customHeight="1" x14ac:dyDescent="0.25">
      <c r="A21" s="172"/>
      <c r="B21" s="169" t="s">
        <v>93</v>
      </c>
      <c r="C21" s="173" t="s">
        <v>116</v>
      </c>
      <c r="D21" s="169" t="s">
        <v>354</v>
      </c>
      <c r="E21" s="169" t="s">
        <v>96</v>
      </c>
      <c r="F21" s="170">
        <v>4.9800000000000004</v>
      </c>
      <c r="G21" s="171"/>
      <c r="H21" s="171"/>
      <c r="I21" s="171">
        <f t="shared" si="0"/>
        <v>0</v>
      </c>
      <c r="J21" s="169">
        <f t="shared" si="1"/>
        <v>108.66</v>
      </c>
      <c r="K21" s="1">
        <f t="shared" si="2"/>
        <v>0</v>
      </c>
      <c r="L21" s="1">
        <f t="shared" si="3"/>
        <v>0</v>
      </c>
      <c r="M21" s="1"/>
      <c r="N21" s="1">
        <v>21.82</v>
      </c>
      <c r="O21" s="1"/>
      <c r="P21" s="168">
        <v>9.859999999999999E-3</v>
      </c>
      <c r="Q21" s="174"/>
      <c r="R21" s="174">
        <v>9.859999999999999E-3</v>
      </c>
      <c r="S21" s="150">
        <f>ROUND(F21*(R21),3)</f>
        <v>4.9000000000000002E-2</v>
      </c>
      <c r="V21" s="175"/>
      <c r="Z21">
        <v>0</v>
      </c>
    </row>
    <row r="22" spans="1:26" ht="35.1" customHeight="1" x14ac:dyDescent="0.25">
      <c r="A22" s="172"/>
      <c r="B22" s="169" t="s">
        <v>93</v>
      </c>
      <c r="C22" s="173" t="s">
        <v>117</v>
      </c>
      <c r="D22" s="169" t="s">
        <v>118</v>
      </c>
      <c r="E22" s="169" t="s">
        <v>96</v>
      </c>
      <c r="F22" s="170">
        <v>88.28</v>
      </c>
      <c r="G22" s="171"/>
      <c r="H22" s="171"/>
      <c r="I22" s="171">
        <f t="shared" si="0"/>
        <v>0</v>
      </c>
      <c r="J22" s="169">
        <f t="shared" si="1"/>
        <v>3055.37</v>
      </c>
      <c r="K22" s="1">
        <f t="shared" si="2"/>
        <v>0</v>
      </c>
      <c r="L22" s="1">
        <f t="shared" si="3"/>
        <v>0</v>
      </c>
      <c r="M22" s="1"/>
      <c r="N22" s="1">
        <v>34.61</v>
      </c>
      <c r="O22" s="1"/>
      <c r="P22" s="168">
        <v>1.1639999999999999E-2</v>
      </c>
      <c r="Q22" s="174"/>
      <c r="R22" s="174">
        <v>1.1639999999999999E-2</v>
      </c>
      <c r="S22" s="150">
        <f>ROUND(F22*(R22),3)</f>
        <v>1.028</v>
      </c>
      <c r="V22" s="175"/>
      <c r="Z22">
        <v>0</v>
      </c>
    </row>
    <row r="23" spans="1:26" ht="24.95" customHeight="1" x14ac:dyDescent="0.25">
      <c r="A23" s="172"/>
      <c r="B23" s="169" t="s">
        <v>93</v>
      </c>
      <c r="C23" s="173" t="s">
        <v>119</v>
      </c>
      <c r="D23" s="169" t="s">
        <v>120</v>
      </c>
      <c r="E23" s="169" t="s">
        <v>96</v>
      </c>
      <c r="F23" s="170">
        <v>21.55</v>
      </c>
      <c r="G23" s="171"/>
      <c r="H23" s="171"/>
      <c r="I23" s="171">
        <f t="shared" si="0"/>
        <v>0</v>
      </c>
      <c r="J23" s="169">
        <f t="shared" si="1"/>
        <v>596.07000000000005</v>
      </c>
      <c r="K23" s="1">
        <f t="shared" si="2"/>
        <v>0</v>
      </c>
      <c r="L23" s="1">
        <f t="shared" si="3"/>
        <v>0</v>
      </c>
      <c r="M23" s="1"/>
      <c r="N23" s="1">
        <v>27.66</v>
      </c>
      <c r="O23" s="1"/>
      <c r="P23" s="168">
        <v>1.5820000000000001E-2</v>
      </c>
      <c r="Q23" s="174"/>
      <c r="R23" s="174">
        <v>1.5820000000000001E-2</v>
      </c>
      <c r="S23" s="150">
        <f>ROUND(F23*(R23),3)</f>
        <v>0.34100000000000003</v>
      </c>
      <c r="V23" s="175"/>
      <c r="Z23">
        <v>0</v>
      </c>
    </row>
    <row r="24" spans="1:26" ht="24.95" customHeight="1" x14ac:dyDescent="0.25">
      <c r="A24" s="172"/>
      <c r="B24" s="169" t="s">
        <v>93</v>
      </c>
      <c r="C24" s="173" t="s">
        <v>121</v>
      </c>
      <c r="D24" s="169" t="s">
        <v>122</v>
      </c>
      <c r="E24" s="169" t="s">
        <v>96</v>
      </c>
      <c r="F24" s="170">
        <v>78.17</v>
      </c>
      <c r="G24" s="171"/>
      <c r="H24" s="171"/>
      <c r="I24" s="171">
        <f t="shared" si="0"/>
        <v>0</v>
      </c>
      <c r="J24" s="169">
        <f t="shared" si="1"/>
        <v>3109.6</v>
      </c>
      <c r="K24" s="1">
        <f t="shared" si="2"/>
        <v>0</v>
      </c>
      <c r="L24" s="1">
        <f t="shared" si="3"/>
        <v>0</v>
      </c>
      <c r="M24" s="1"/>
      <c r="N24" s="1">
        <v>39.78</v>
      </c>
      <c r="O24" s="1"/>
      <c r="P24" s="161"/>
      <c r="Q24" s="174"/>
      <c r="R24" s="174"/>
      <c r="S24" s="150"/>
      <c r="V24" s="175"/>
      <c r="Z24">
        <v>0</v>
      </c>
    </row>
    <row r="25" spans="1:26" ht="24.95" customHeight="1" x14ac:dyDescent="0.25">
      <c r="A25" s="172"/>
      <c r="B25" s="169" t="s">
        <v>93</v>
      </c>
      <c r="C25" s="173" t="s">
        <v>123</v>
      </c>
      <c r="D25" s="169" t="s">
        <v>124</v>
      </c>
      <c r="E25" s="169" t="s">
        <v>96</v>
      </c>
      <c r="F25" s="170">
        <v>67.41</v>
      </c>
      <c r="G25" s="171"/>
      <c r="H25" s="171"/>
      <c r="I25" s="171">
        <f t="shared" si="0"/>
        <v>0</v>
      </c>
      <c r="J25" s="169">
        <f t="shared" si="1"/>
        <v>1474.26</v>
      </c>
      <c r="K25" s="1">
        <f t="shared" si="2"/>
        <v>0</v>
      </c>
      <c r="L25" s="1">
        <f t="shared" si="3"/>
        <v>0</v>
      </c>
      <c r="M25" s="1"/>
      <c r="N25" s="1">
        <v>21.87</v>
      </c>
      <c r="O25" s="1"/>
      <c r="P25" s="168">
        <v>1.239E-2</v>
      </c>
      <c r="Q25" s="174"/>
      <c r="R25" s="174">
        <v>1.239E-2</v>
      </c>
      <c r="S25" s="150">
        <f>ROUND(F25*(R25),3)</f>
        <v>0.83499999999999996</v>
      </c>
      <c r="V25" s="175"/>
      <c r="Z25">
        <v>0</v>
      </c>
    </row>
    <row r="26" spans="1:26" ht="24.95" customHeight="1" x14ac:dyDescent="0.25">
      <c r="A26" s="172"/>
      <c r="B26" s="169" t="s">
        <v>93</v>
      </c>
      <c r="C26" s="173" t="s">
        <v>125</v>
      </c>
      <c r="D26" s="169" t="s">
        <v>126</v>
      </c>
      <c r="E26" s="169" t="s">
        <v>96</v>
      </c>
      <c r="F26" s="170">
        <v>378.49</v>
      </c>
      <c r="G26" s="171"/>
      <c r="H26" s="171"/>
      <c r="I26" s="171">
        <f t="shared" si="0"/>
        <v>0</v>
      </c>
      <c r="J26" s="169">
        <f t="shared" si="1"/>
        <v>10874.02</v>
      </c>
      <c r="K26" s="1">
        <f t="shared" si="2"/>
        <v>0</v>
      </c>
      <c r="L26" s="1">
        <f t="shared" si="3"/>
        <v>0</v>
      </c>
      <c r="M26" s="1"/>
      <c r="N26" s="1">
        <v>28.73</v>
      </c>
      <c r="O26" s="1"/>
      <c r="P26" s="168">
        <v>1.4760000000000001E-2</v>
      </c>
      <c r="Q26" s="174"/>
      <c r="R26" s="174">
        <v>1.4760000000000001E-2</v>
      </c>
      <c r="S26" s="150">
        <f>ROUND(F26*(R26),3)</f>
        <v>5.5869999999999997</v>
      </c>
      <c r="V26" s="175"/>
      <c r="Z26">
        <v>0</v>
      </c>
    </row>
    <row r="27" spans="1:26" ht="24.95" customHeight="1" x14ac:dyDescent="0.25">
      <c r="A27" s="172"/>
      <c r="B27" s="169" t="s">
        <v>93</v>
      </c>
      <c r="C27" s="173" t="s">
        <v>127</v>
      </c>
      <c r="D27" s="169" t="s">
        <v>128</v>
      </c>
      <c r="E27" s="169" t="s">
        <v>129</v>
      </c>
      <c r="F27" s="170">
        <v>18.43</v>
      </c>
      <c r="G27" s="171"/>
      <c r="H27" s="171"/>
      <c r="I27" s="171">
        <f t="shared" si="0"/>
        <v>0</v>
      </c>
      <c r="J27" s="169">
        <f t="shared" si="1"/>
        <v>2487.13</v>
      </c>
      <c r="K27" s="1">
        <f t="shared" si="2"/>
        <v>0</v>
      </c>
      <c r="L27" s="1">
        <f t="shared" si="3"/>
        <v>0</v>
      </c>
      <c r="M27" s="1"/>
      <c r="N27" s="1">
        <v>134.94999999999999</v>
      </c>
      <c r="O27" s="1"/>
      <c r="P27" s="168">
        <v>2.2131099999999999</v>
      </c>
      <c r="Q27" s="174"/>
      <c r="R27" s="174">
        <v>2.2131099999999999</v>
      </c>
      <c r="S27" s="150">
        <f>ROUND(F27*(R27),3)</f>
        <v>40.787999999999997</v>
      </c>
      <c r="V27" s="175"/>
      <c r="Z27">
        <v>0</v>
      </c>
    </row>
    <row r="28" spans="1:26" ht="24.95" customHeight="1" x14ac:dyDescent="0.25">
      <c r="A28" s="172"/>
      <c r="B28" s="169" t="s">
        <v>93</v>
      </c>
      <c r="C28" s="173" t="s">
        <v>130</v>
      </c>
      <c r="D28" s="169" t="s">
        <v>131</v>
      </c>
      <c r="E28" s="169" t="s">
        <v>129</v>
      </c>
      <c r="F28" s="170">
        <v>18.43</v>
      </c>
      <c r="G28" s="171"/>
      <c r="H28" s="171"/>
      <c r="I28" s="171">
        <f t="shared" si="0"/>
        <v>0</v>
      </c>
      <c r="J28" s="169">
        <f t="shared" si="1"/>
        <v>213.42</v>
      </c>
      <c r="K28" s="1">
        <f t="shared" si="2"/>
        <v>0</v>
      </c>
      <c r="L28" s="1">
        <f t="shared" si="3"/>
        <v>0</v>
      </c>
      <c r="M28" s="1"/>
      <c r="N28" s="1">
        <v>11.58</v>
      </c>
      <c r="O28" s="1"/>
      <c r="P28" s="161"/>
      <c r="Q28" s="174"/>
      <c r="R28" s="174"/>
      <c r="S28" s="150"/>
      <c r="V28" s="175"/>
      <c r="Z28">
        <v>0</v>
      </c>
    </row>
    <row r="29" spans="1:26" ht="24.95" customHeight="1" x14ac:dyDescent="0.25">
      <c r="A29" s="172"/>
      <c r="B29" s="169" t="s">
        <v>93</v>
      </c>
      <c r="C29" s="173" t="s">
        <v>132</v>
      </c>
      <c r="D29" s="169" t="s">
        <v>133</v>
      </c>
      <c r="E29" s="169" t="s">
        <v>134</v>
      </c>
      <c r="F29" s="170">
        <v>0.80400000000000005</v>
      </c>
      <c r="G29" s="171"/>
      <c r="H29" s="171"/>
      <c r="I29" s="171">
        <f t="shared" si="0"/>
        <v>0</v>
      </c>
      <c r="J29" s="169">
        <f t="shared" si="1"/>
        <v>1090.71</v>
      </c>
      <c r="K29" s="1">
        <f t="shared" si="2"/>
        <v>0</v>
      </c>
      <c r="L29" s="1">
        <f t="shared" si="3"/>
        <v>0</v>
      </c>
      <c r="M29" s="1"/>
      <c r="N29" s="1">
        <v>1356.6</v>
      </c>
      <c r="O29" s="1"/>
      <c r="P29" s="168">
        <v>1.20296</v>
      </c>
      <c r="Q29" s="174"/>
      <c r="R29" s="174">
        <v>1.20296</v>
      </c>
      <c r="S29" s="150">
        <f>ROUND(F29*(R29),3)</f>
        <v>0.96699999999999997</v>
      </c>
      <c r="V29" s="175"/>
      <c r="Z29">
        <v>0</v>
      </c>
    </row>
    <row r="30" spans="1:26" ht="24.95" customHeight="1" x14ac:dyDescent="0.25">
      <c r="A30" s="172"/>
      <c r="B30" s="169" t="s">
        <v>93</v>
      </c>
      <c r="C30" s="173" t="s">
        <v>135</v>
      </c>
      <c r="D30" s="169" t="s">
        <v>136</v>
      </c>
      <c r="E30" s="169" t="s">
        <v>113</v>
      </c>
      <c r="F30" s="170">
        <v>78.900000000000006</v>
      </c>
      <c r="G30" s="171"/>
      <c r="H30" s="171"/>
      <c r="I30" s="171">
        <f t="shared" si="0"/>
        <v>0</v>
      </c>
      <c r="J30" s="169">
        <f t="shared" si="1"/>
        <v>706.94</v>
      </c>
      <c r="K30" s="1">
        <f t="shared" si="2"/>
        <v>0</v>
      </c>
      <c r="L30" s="1">
        <f t="shared" si="3"/>
        <v>0</v>
      </c>
      <c r="M30" s="1"/>
      <c r="N30" s="1">
        <v>8.9600000000000009</v>
      </c>
      <c r="O30" s="1"/>
      <c r="P30" s="161"/>
      <c r="Q30" s="174"/>
      <c r="R30" s="174"/>
      <c r="S30" s="150"/>
      <c r="V30" s="175"/>
      <c r="Z30">
        <v>0</v>
      </c>
    </row>
    <row r="31" spans="1:26" ht="24.95" customHeight="1" x14ac:dyDescent="0.25">
      <c r="A31" s="172"/>
      <c r="B31" s="169" t="s">
        <v>93</v>
      </c>
      <c r="C31" s="173" t="s">
        <v>137</v>
      </c>
      <c r="D31" s="169" t="s">
        <v>138</v>
      </c>
      <c r="E31" s="169" t="s">
        <v>96</v>
      </c>
      <c r="F31" s="170">
        <v>230.38</v>
      </c>
      <c r="G31" s="171"/>
      <c r="H31" s="171"/>
      <c r="I31" s="171">
        <f t="shared" si="0"/>
        <v>0</v>
      </c>
      <c r="J31" s="169">
        <f t="shared" si="1"/>
        <v>1555.07</v>
      </c>
      <c r="K31" s="1">
        <f t="shared" si="2"/>
        <v>0</v>
      </c>
      <c r="L31" s="1">
        <f t="shared" si="3"/>
        <v>0</v>
      </c>
      <c r="M31" s="1"/>
      <c r="N31" s="1">
        <v>6.75</v>
      </c>
      <c r="O31" s="1"/>
      <c r="P31" s="168">
        <v>4.002E-2</v>
      </c>
      <c r="Q31" s="174"/>
      <c r="R31" s="174">
        <v>4.002E-2</v>
      </c>
      <c r="S31" s="150">
        <f>ROUND(F31*(R31),3)</f>
        <v>9.2200000000000006</v>
      </c>
      <c r="V31" s="175"/>
      <c r="Z31">
        <v>0</v>
      </c>
    </row>
    <row r="32" spans="1:26" ht="24.95" customHeight="1" x14ac:dyDescent="0.25">
      <c r="A32" s="172"/>
      <c r="B32" s="169" t="s">
        <v>93</v>
      </c>
      <c r="C32" s="173" t="s">
        <v>139</v>
      </c>
      <c r="D32" s="169" t="s">
        <v>140</v>
      </c>
      <c r="E32" s="169" t="s">
        <v>141</v>
      </c>
      <c r="F32" s="170">
        <v>3</v>
      </c>
      <c r="G32" s="171"/>
      <c r="H32" s="171"/>
      <c r="I32" s="171">
        <f t="shared" si="0"/>
        <v>0</v>
      </c>
      <c r="J32" s="169">
        <f t="shared" si="1"/>
        <v>33.840000000000003</v>
      </c>
      <c r="K32" s="1">
        <f t="shared" si="2"/>
        <v>0</v>
      </c>
      <c r="L32" s="1">
        <f t="shared" si="3"/>
        <v>0</v>
      </c>
      <c r="M32" s="1"/>
      <c r="N32" s="1">
        <v>11.28</v>
      </c>
      <c r="O32" s="1"/>
      <c r="P32" s="168">
        <v>1.7500000000000002E-2</v>
      </c>
      <c r="Q32" s="174"/>
      <c r="R32" s="174">
        <v>1.7500000000000002E-2</v>
      </c>
      <c r="S32" s="150">
        <f>ROUND(F32*(R32),3)</f>
        <v>5.2999999999999999E-2</v>
      </c>
      <c r="V32" s="175"/>
      <c r="Z32">
        <v>0</v>
      </c>
    </row>
    <row r="33" spans="1:26" ht="24.95" customHeight="1" x14ac:dyDescent="0.25">
      <c r="A33" s="172"/>
      <c r="B33" s="169" t="s">
        <v>142</v>
      </c>
      <c r="C33" s="173" t="s">
        <v>143</v>
      </c>
      <c r="D33" s="169" t="s">
        <v>144</v>
      </c>
      <c r="E33" s="169" t="s">
        <v>96</v>
      </c>
      <c r="F33" s="170">
        <v>545.62</v>
      </c>
      <c r="G33" s="171"/>
      <c r="H33" s="171"/>
      <c r="I33" s="171">
        <f t="shared" si="0"/>
        <v>0</v>
      </c>
      <c r="J33" s="169">
        <f t="shared" si="1"/>
        <v>1495</v>
      </c>
      <c r="K33" s="1">
        <f t="shared" si="2"/>
        <v>0</v>
      </c>
      <c r="L33" s="1">
        <f t="shared" si="3"/>
        <v>0</v>
      </c>
      <c r="M33" s="1"/>
      <c r="N33" s="1">
        <v>2.74</v>
      </c>
      <c r="O33" s="1"/>
      <c r="P33" s="168">
        <v>6.490000000000001E-3</v>
      </c>
      <c r="Q33" s="174"/>
      <c r="R33" s="174">
        <v>6.490000000000001E-3</v>
      </c>
      <c r="S33" s="150">
        <f>ROUND(F33*(R33),3)</f>
        <v>3.5409999999999999</v>
      </c>
      <c r="V33" s="175"/>
      <c r="Z33">
        <v>0</v>
      </c>
    </row>
    <row r="34" spans="1:26" ht="24.95" customHeight="1" x14ac:dyDescent="0.25">
      <c r="A34" s="172"/>
      <c r="B34" s="169" t="s">
        <v>142</v>
      </c>
      <c r="C34" s="173" t="s">
        <v>145</v>
      </c>
      <c r="D34" s="169" t="s">
        <v>146</v>
      </c>
      <c r="E34" s="169" t="s">
        <v>96</v>
      </c>
      <c r="F34" s="170">
        <v>93.26</v>
      </c>
      <c r="G34" s="171"/>
      <c r="H34" s="171"/>
      <c r="I34" s="171">
        <f t="shared" si="0"/>
        <v>0</v>
      </c>
      <c r="J34" s="169">
        <f t="shared" si="1"/>
        <v>538.11</v>
      </c>
      <c r="K34" s="1">
        <f t="shared" si="2"/>
        <v>0</v>
      </c>
      <c r="L34" s="1">
        <f t="shared" si="3"/>
        <v>0</v>
      </c>
      <c r="M34" s="1"/>
      <c r="N34" s="1">
        <v>5.77</v>
      </c>
      <c r="O34" s="1"/>
      <c r="P34" s="168">
        <v>3.0880000000000001E-2</v>
      </c>
      <c r="Q34" s="174"/>
      <c r="R34" s="174">
        <v>3.0880000000000001E-2</v>
      </c>
      <c r="S34" s="150">
        <f>ROUND(F34*(R34),3)</f>
        <v>2.88</v>
      </c>
      <c r="V34" s="175"/>
      <c r="Z34">
        <v>0</v>
      </c>
    </row>
    <row r="35" spans="1:26" ht="24.95" customHeight="1" x14ac:dyDescent="0.25">
      <c r="A35" s="172"/>
      <c r="B35" s="169" t="s">
        <v>147</v>
      </c>
      <c r="C35" s="173" t="s">
        <v>148</v>
      </c>
      <c r="D35" s="169" t="s">
        <v>149</v>
      </c>
      <c r="E35" s="169" t="s">
        <v>150</v>
      </c>
      <c r="F35" s="170">
        <v>3</v>
      </c>
      <c r="G35" s="171"/>
      <c r="H35" s="171"/>
      <c r="I35" s="171">
        <f t="shared" si="0"/>
        <v>0</v>
      </c>
      <c r="J35" s="169">
        <f t="shared" si="1"/>
        <v>79.709999999999994</v>
      </c>
      <c r="K35" s="1">
        <f t="shared" si="2"/>
        <v>0</v>
      </c>
      <c r="L35" s="1"/>
      <c r="M35" s="1">
        <f>ROUND(F35*(G35),2)</f>
        <v>0</v>
      </c>
      <c r="N35" s="1">
        <v>26.57</v>
      </c>
      <c r="O35" s="1"/>
      <c r="P35" s="161"/>
      <c r="Q35" s="174"/>
      <c r="R35" s="174"/>
      <c r="S35" s="150"/>
      <c r="V35" s="175"/>
      <c r="Z35">
        <v>0</v>
      </c>
    </row>
    <row r="36" spans="1:26" x14ac:dyDescent="0.25">
      <c r="A36" s="150"/>
      <c r="B36" s="150"/>
      <c r="C36" s="150"/>
      <c r="D36" s="150" t="s">
        <v>64</v>
      </c>
      <c r="E36" s="150"/>
      <c r="F36" s="168"/>
      <c r="G36" s="153"/>
      <c r="H36" s="153">
        <f>ROUND((SUM(M10:M35))/1,2)</f>
        <v>0</v>
      </c>
      <c r="I36" s="153">
        <f>ROUND((SUM(I10:I35))/1,2)</f>
        <v>0</v>
      </c>
      <c r="J36" s="150"/>
      <c r="K36" s="150"/>
      <c r="L36" s="150">
        <f>ROUND((SUM(L10:L35))/1,2)</f>
        <v>0</v>
      </c>
      <c r="M36" s="150">
        <f>ROUND((SUM(M10:M35))/1,2)</f>
        <v>0</v>
      </c>
      <c r="N36" s="150"/>
      <c r="O36" s="150"/>
      <c r="P36" s="176">
        <f>ROUND((SUM(P10:P35))/1,2)</f>
        <v>3.62</v>
      </c>
      <c r="Q36" s="147"/>
      <c r="R36" s="147"/>
      <c r="S36" s="176">
        <f>ROUND((SUM(S10:S35))/1,2)</f>
        <v>77.73</v>
      </c>
      <c r="T36" s="147"/>
      <c r="U36" s="147"/>
      <c r="V36" s="147"/>
      <c r="W36" s="147"/>
      <c r="X36" s="147"/>
      <c r="Y36" s="147"/>
      <c r="Z36" s="147"/>
    </row>
    <row r="37" spans="1:26" x14ac:dyDescent="0.25">
      <c r="A37" s="1"/>
      <c r="B37" s="1"/>
      <c r="C37" s="1"/>
      <c r="D37" s="1"/>
      <c r="E37" s="1"/>
      <c r="F37" s="161"/>
      <c r="G37" s="143"/>
      <c r="H37" s="143"/>
      <c r="I37" s="143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50"/>
      <c r="B38" s="150"/>
      <c r="C38" s="150"/>
      <c r="D38" s="150" t="s">
        <v>65</v>
      </c>
      <c r="E38" s="150"/>
      <c r="F38" s="168"/>
      <c r="G38" s="151"/>
      <c r="H38" s="151"/>
      <c r="I38" s="151"/>
      <c r="J38" s="150"/>
      <c r="K38" s="150"/>
      <c r="L38" s="150"/>
      <c r="M38" s="150"/>
      <c r="N38" s="150"/>
      <c r="O38" s="150"/>
      <c r="P38" s="150"/>
      <c r="Q38" s="147"/>
      <c r="R38" s="147"/>
      <c r="S38" s="150"/>
      <c r="T38" s="147"/>
      <c r="U38" s="147"/>
      <c r="V38" s="147"/>
      <c r="W38" s="147"/>
      <c r="X38" s="147"/>
      <c r="Y38" s="147"/>
      <c r="Z38" s="147"/>
    </row>
    <row r="39" spans="1:26" ht="24.95" customHeight="1" x14ac:dyDescent="0.25">
      <c r="A39" s="172"/>
      <c r="B39" s="169" t="s">
        <v>151</v>
      </c>
      <c r="C39" s="173" t="s">
        <v>152</v>
      </c>
      <c r="D39" s="169" t="s">
        <v>153</v>
      </c>
      <c r="E39" s="169" t="s">
        <v>96</v>
      </c>
      <c r="F39" s="170">
        <v>484.7</v>
      </c>
      <c r="G39" s="171"/>
      <c r="H39" s="171"/>
      <c r="I39" s="171">
        <f t="shared" ref="I39:I49" si="4">ROUND(F39*(G39+H39),2)</f>
        <v>0</v>
      </c>
      <c r="J39" s="169">
        <f t="shared" ref="J39:J49" si="5">ROUND(F39*(N39),2)</f>
        <v>1061.49</v>
      </c>
      <c r="K39" s="1">
        <f t="shared" ref="K39:K49" si="6">ROUND(F39*(O39),2)</f>
        <v>0</v>
      </c>
      <c r="L39" s="1">
        <f t="shared" ref="L39:L49" si="7">ROUND(F39*(G39),2)</f>
        <v>0</v>
      </c>
      <c r="M39" s="1"/>
      <c r="N39" s="1">
        <v>2.19</v>
      </c>
      <c r="O39" s="1"/>
      <c r="P39" s="168">
        <v>2.572E-2</v>
      </c>
      <c r="Q39" s="174"/>
      <c r="R39" s="174">
        <v>2.572E-2</v>
      </c>
      <c r="S39" s="150">
        <f>ROUND(F39*(R39),3)</f>
        <v>12.465999999999999</v>
      </c>
      <c r="V39" s="175"/>
      <c r="Z39">
        <v>0</v>
      </c>
    </row>
    <row r="40" spans="1:26" ht="24.95" customHeight="1" x14ac:dyDescent="0.25">
      <c r="A40" s="172"/>
      <c r="B40" s="169" t="s">
        <v>151</v>
      </c>
      <c r="C40" s="173" t="s">
        <v>154</v>
      </c>
      <c r="D40" s="169" t="s">
        <v>155</v>
      </c>
      <c r="E40" s="169" t="s">
        <v>96</v>
      </c>
      <c r="F40" s="170">
        <v>969.4</v>
      </c>
      <c r="G40" s="171"/>
      <c r="H40" s="171"/>
      <c r="I40" s="171">
        <f t="shared" si="4"/>
        <v>0</v>
      </c>
      <c r="J40" s="169">
        <f t="shared" si="5"/>
        <v>1473.49</v>
      </c>
      <c r="K40" s="1">
        <f t="shared" si="6"/>
        <v>0</v>
      </c>
      <c r="L40" s="1">
        <f t="shared" si="7"/>
        <v>0</v>
      </c>
      <c r="M40" s="1"/>
      <c r="N40" s="1">
        <v>1.52</v>
      </c>
      <c r="O40" s="1"/>
      <c r="P40" s="161"/>
      <c r="Q40" s="174"/>
      <c r="R40" s="174"/>
      <c r="S40" s="150"/>
      <c r="V40" s="175"/>
      <c r="Z40">
        <v>0</v>
      </c>
    </row>
    <row r="41" spans="1:26" ht="24.95" customHeight="1" x14ac:dyDescent="0.25">
      <c r="A41" s="172"/>
      <c r="B41" s="169" t="s">
        <v>156</v>
      </c>
      <c r="C41" s="173" t="s">
        <v>157</v>
      </c>
      <c r="D41" s="169" t="s">
        <v>158</v>
      </c>
      <c r="E41" s="169" t="s">
        <v>96</v>
      </c>
      <c r="F41" s="170">
        <v>484.7</v>
      </c>
      <c r="G41" s="171"/>
      <c r="H41" s="171"/>
      <c r="I41" s="171">
        <f t="shared" si="4"/>
        <v>0</v>
      </c>
      <c r="J41" s="169">
        <f t="shared" si="5"/>
        <v>678.58</v>
      </c>
      <c r="K41" s="1">
        <f t="shared" si="6"/>
        <v>0</v>
      </c>
      <c r="L41" s="1">
        <f t="shared" si="7"/>
        <v>0</v>
      </c>
      <c r="M41" s="1"/>
      <c r="N41" s="1">
        <v>1.4</v>
      </c>
      <c r="O41" s="1"/>
      <c r="P41" s="168">
        <v>2.572E-2</v>
      </c>
      <c r="Q41" s="174"/>
      <c r="R41" s="174">
        <v>2.572E-2</v>
      </c>
      <c r="S41" s="150">
        <f>ROUND(F41*(R41),3)</f>
        <v>12.465999999999999</v>
      </c>
      <c r="V41" s="175"/>
      <c r="Z41">
        <v>0</v>
      </c>
    </row>
    <row r="42" spans="1:26" ht="24.95" customHeight="1" x14ac:dyDescent="0.25">
      <c r="A42" s="172"/>
      <c r="B42" s="169" t="s">
        <v>159</v>
      </c>
      <c r="C42" s="173" t="s">
        <v>160</v>
      </c>
      <c r="D42" s="169" t="s">
        <v>161</v>
      </c>
      <c r="E42" s="169" t="s">
        <v>162</v>
      </c>
      <c r="F42" s="170">
        <v>15.3</v>
      </c>
      <c r="G42" s="171"/>
      <c r="H42" s="171"/>
      <c r="I42" s="171">
        <f t="shared" si="4"/>
        <v>0</v>
      </c>
      <c r="J42" s="169">
        <f t="shared" si="5"/>
        <v>1184.07</v>
      </c>
      <c r="K42" s="1">
        <f t="shared" si="6"/>
        <v>0</v>
      </c>
      <c r="L42" s="1">
        <f t="shared" si="7"/>
        <v>0</v>
      </c>
      <c r="M42" s="1"/>
      <c r="N42" s="1">
        <v>77.39</v>
      </c>
      <c r="O42" s="1"/>
      <c r="P42" s="161"/>
      <c r="Q42" s="174"/>
      <c r="R42" s="174"/>
      <c r="S42" s="150"/>
      <c r="V42" s="175"/>
      <c r="Z42">
        <v>0</v>
      </c>
    </row>
    <row r="43" spans="1:26" ht="35.1" customHeight="1" x14ac:dyDescent="0.25">
      <c r="A43" s="172"/>
      <c r="B43" s="169" t="s">
        <v>159</v>
      </c>
      <c r="C43" s="173" t="s">
        <v>163</v>
      </c>
      <c r="D43" s="169" t="s">
        <v>164</v>
      </c>
      <c r="E43" s="169" t="s">
        <v>96</v>
      </c>
      <c r="F43" s="170">
        <v>545.62</v>
      </c>
      <c r="G43" s="171"/>
      <c r="H43" s="171"/>
      <c r="I43" s="171">
        <f t="shared" si="4"/>
        <v>0</v>
      </c>
      <c r="J43" s="169">
        <f t="shared" si="5"/>
        <v>120.04</v>
      </c>
      <c r="K43" s="1">
        <f t="shared" si="6"/>
        <v>0</v>
      </c>
      <c r="L43" s="1">
        <f t="shared" si="7"/>
        <v>0</v>
      </c>
      <c r="M43" s="1"/>
      <c r="N43" s="1">
        <v>0.22</v>
      </c>
      <c r="O43" s="1"/>
      <c r="P43" s="161"/>
      <c r="Q43" s="174"/>
      <c r="R43" s="174"/>
      <c r="S43" s="150"/>
      <c r="V43" s="175"/>
      <c r="Z43">
        <v>0</v>
      </c>
    </row>
    <row r="44" spans="1:26" ht="24.95" customHeight="1" x14ac:dyDescent="0.25">
      <c r="A44" s="172"/>
      <c r="B44" s="169" t="s">
        <v>159</v>
      </c>
      <c r="C44" s="173" t="s">
        <v>165</v>
      </c>
      <c r="D44" s="169" t="s">
        <v>166</v>
      </c>
      <c r="E44" s="169" t="s">
        <v>113</v>
      </c>
      <c r="F44" s="170">
        <v>93.26</v>
      </c>
      <c r="G44" s="171"/>
      <c r="H44" s="171"/>
      <c r="I44" s="171">
        <f t="shared" si="4"/>
        <v>0</v>
      </c>
      <c r="J44" s="169">
        <f t="shared" si="5"/>
        <v>41.03</v>
      </c>
      <c r="K44" s="1">
        <f t="shared" si="6"/>
        <v>0</v>
      </c>
      <c r="L44" s="1">
        <f t="shared" si="7"/>
        <v>0</v>
      </c>
      <c r="M44" s="1"/>
      <c r="N44" s="1">
        <v>0.44</v>
      </c>
      <c r="O44" s="1"/>
      <c r="P44" s="161"/>
      <c r="Q44" s="174"/>
      <c r="R44" s="174"/>
      <c r="S44" s="150"/>
      <c r="V44" s="175"/>
      <c r="Z44">
        <v>0</v>
      </c>
    </row>
    <row r="45" spans="1:26" ht="24.95" customHeight="1" x14ac:dyDescent="0.25">
      <c r="A45" s="172"/>
      <c r="B45" s="169" t="s">
        <v>159</v>
      </c>
      <c r="C45" s="173" t="s">
        <v>167</v>
      </c>
      <c r="D45" s="169" t="s">
        <v>168</v>
      </c>
      <c r="E45" s="169" t="s">
        <v>134</v>
      </c>
      <c r="F45" s="170">
        <v>37.880000000000003</v>
      </c>
      <c r="G45" s="171"/>
      <c r="H45" s="171"/>
      <c r="I45" s="171">
        <f t="shared" si="4"/>
        <v>0</v>
      </c>
      <c r="J45" s="169">
        <f t="shared" si="5"/>
        <v>504.18</v>
      </c>
      <c r="K45" s="1">
        <f t="shared" si="6"/>
        <v>0</v>
      </c>
      <c r="L45" s="1">
        <f t="shared" si="7"/>
        <v>0</v>
      </c>
      <c r="M45" s="1"/>
      <c r="N45" s="1">
        <v>13.31</v>
      </c>
      <c r="O45" s="1"/>
      <c r="P45" s="161"/>
      <c r="Q45" s="174"/>
      <c r="R45" s="174"/>
      <c r="S45" s="150"/>
      <c r="V45" s="175"/>
      <c r="Z45">
        <v>0</v>
      </c>
    </row>
    <row r="46" spans="1:26" ht="24.95" customHeight="1" x14ac:dyDescent="0.25">
      <c r="A46" s="172"/>
      <c r="B46" s="169" t="s">
        <v>159</v>
      </c>
      <c r="C46" s="173" t="s">
        <v>169</v>
      </c>
      <c r="D46" s="169" t="s">
        <v>170</v>
      </c>
      <c r="E46" s="169" t="s">
        <v>134</v>
      </c>
      <c r="F46" s="170">
        <v>719.72</v>
      </c>
      <c r="G46" s="171"/>
      <c r="H46" s="171"/>
      <c r="I46" s="171">
        <f t="shared" si="4"/>
        <v>0</v>
      </c>
      <c r="J46" s="169">
        <f t="shared" si="5"/>
        <v>345.47</v>
      </c>
      <c r="K46" s="1">
        <f t="shared" si="6"/>
        <v>0</v>
      </c>
      <c r="L46" s="1">
        <f t="shared" si="7"/>
        <v>0</v>
      </c>
      <c r="M46" s="1"/>
      <c r="N46" s="1">
        <v>0.48</v>
      </c>
      <c r="O46" s="1"/>
      <c r="P46" s="161"/>
      <c r="Q46" s="174"/>
      <c r="R46" s="174"/>
      <c r="S46" s="150"/>
      <c r="V46" s="175"/>
      <c r="Z46">
        <v>0</v>
      </c>
    </row>
    <row r="47" spans="1:26" ht="24.95" customHeight="1" x14ac:dyDescent="0.25">
      <c r="A47" s="172"/>
      <c r="B47" s="169" t="s">
        <v>159</v>
      </c>
      <c r="C47" s="173" t="s">
        <v>171</v>
      </c>
      <c r="D47" s="169" t="s">
        <v>172</v>
      </c>
      <c r="E47" s="169" t="s">
        <v>134</v>
      </c>
      <c r="F47" s="170">
        <v>37.880000000000003</v>
      </c>
      <c r="G47" s="171"/>
      <c r="H47" s="171"/>
      <c r="I47" s="171">
        <f t="shared" si="4"/>
        <v>0</v>
      </c>
      <c r="J47" s="169">
        <f t="shared" si="5"/>
        <v>329.18</v>
      </c>
      <c r="K47" s="1">
        <f t="shared" si="6"/>
        <v>0</v>
      </c>
      <c r="L47" s="1">
        <f t="shared" si="7"/>
        <v>0</v>
      </c>
      <c r="M47" s="1"/>
      <c r="N47" s="1">
        <v>8.69</v>
      </c>
      <c r="O47" s="1"/>
      <c r="P47" s="161"/>
      <c r="Q47" s="174"/>
      <c r="R47" s="174"/>
      <c r="S47" s="150"/>
      <c r="V47" s="175"/>
      <c r="Z47">
        <v>0</v>
      </c>
    </row>
    <row r="48" spans="1:26" ht="24.95" customHeight="1" x14ac:dyDescent="0.25">
      <c r="A48" s="172"/>
      <c r="B48" s="169" t="s">
        <v>159</v>
      </c>
      <c r="C48" s="173" t="s">
        <v>173</v>
      </c>
      <c r="D48" s="169" t="s">
        <v>174</v>
      </c>
      <c r="E48" s="169" t="s">
        <v>175</v>
      </c>
      <c r="F48" s="170">
        <v>37.880000000000003</v>
      </c>
      <c r="G48" s="171"/>
      <c r="H48" s="171"/>
      <c r="I48" s="171">
        <f t="shared" si="4"/>
        <v>0</v>
      </c>
      <c r="J48" s="169">
        <f t="shared" si="5"/>
        <v>1047.3800000000001</v>
      </c>
      <c r="K48" s="1">
        <f t="shared" si="6"/>
        <v>0</v>
      </c>
      <c r="L48" s="1">
        <f t="shared" si="7"/>
        <v>0</v>
      </c>
      <c r="M48" s="1"/>
      <c r="N48" s="1">
        <v>27.65</v>
      </c>
      <c r="O48" s="1"/>
      <c r="P48" s="161"/>
      <c r="Q48" s="174"/>
      <c r="R48" s="174"/>
      <c r="S48" s="150"/>
      <c r="V48" s="175"/>
      <c r="Z48">
        <v>0</v>
      </c>
    </row>
    <row r="49" spans="1:26" ht="24.95" customHeight="1" x14ac:dyDescent="0.25">
      <c r="A49" s="172"/>
      <c r="B49" s="169">
        <v>9</v>
      </c>
      <c r="C49" s="173" t="s">
        <v>176</v>
      </c>
      <c r="D49" s="169" t="s">
        <v>177</v>
      </c>
      <c r="E49" s="169" t="s">
        <v>113</v>
      </c>
      <c r="F49" s="170">
        <v>94.04</v>
      </c>
      <c r="G49" s="171"/>
      <c r="H49" s="171"/>
      <c r="I49" s="171">
        <f t="shared" si="4"/>
        <v>0</v>
      </c>
      <c r="J49" s="169">
        <f t="shared" si="5"/>
        <v>253.91</v>
      </c>
      <c r="K49" s="1">
        <f t="shared" si="6"/>
        <v>0</v>
      </c>
      <c r="L49" s="1">
        <f t="shared" si="7"/>
        <v>0</v>
      </c>
      <c r="M49" s="1"/>
      <c r="N49" s="1">
        <v>2.7</v>
      </c>
      <c r="O49" s="1"/>
      <c r="P49" s="161"/>
      <c r="Q49" s="174"/>
      <c r="R49" s="174"/>
      <c r="S49" s="150"/>
      <c r="V49" s="175"/>
      <c r="Z49">
        <v>0</v>
      </c>
    </row>
    <row r="50" spans="1:26" x14ac:dyDescent="0.25">
      <c r="A50" s="150"/>
      <c r="B50" s="150"/>
      <c r="C50" s="150"/>
      <c r="D50" s="150" t="s">
        <v>65</v>
      </c>
      <c r="E50" s="150"/>
      <c r="F50" s="168"/>
      <c r="G50" s="153"/>
      <c r="H50" s="153">
        <f>ROUND((SUM(M38:M49))/1,2)</f>
        <v>0</v>
      </c>
      <c r="I50" s="153">
        <f>ROUND((SUM(I38:I49))/1,2)</f>
        <v>0</v>
      </c>
      <c r="J50" s="150"/>
      <c r="K50" s="150"/>
      <c r="L50" s="150">
        <f>ROUND((SUM(L38:L49))/1,2)</f>
        <v>0</v>
      </c>
      <c r="M50" s="150">
        <f>ROUND((SUM(M38:M49))/1,2)</f>
        <v>0</v>
      </c>
      <c r="N50" s="150"/>
      <c r="O50" s="150"/>
      <c r="P50" s="176">
        <f>ROUND((SUM(P38:P49))/1,2)</f>
        <v>0.05</v>
      </c>
      <c r="Q50" s="147"/>
      <c r="R50" s="147"/>
      <c r="S50" s="176">
        <f>ROUND((SUM(S38:S49))/1,2)</f>
        <v>24.93</v>
      </c>
      <c r="T50" s="147"/>
      <c r="U50" s="147"/>
      <c r="V50" s="147"/>
      <c r="W50" s="147"/>
      <c r="X50" s="147"/>
      <c r="Y50" s="147"/>
      <c r="Z50" s="147"/>
    </row>
    <row r="51" spans="1:26" x14ac:dyDescent="0.25">
      <c r="A51" s="1"/>
      <c r="B51" s="1"/>
      <c r="C51" s="1"/>
      <c r="D51" s="1"/>
      <c r="E51" s="1"/>
      <c r="F51" s="161"/>
      <c r="G51" s="143"/>
      <c r="H51" s="143"/>
      <c r="I51" s="143"/>
      <c r="J51" s="1"/>
      <c r="K51" s="1"/>
      <c r="L51" s="1"/>
      <c r="M51" s="1"/>
      <c r="N51" s="1"/>
      <c r="O51" s="1"/>
      <c r="P51" s="1"/>
      <c r="S51" s="1"/>
    </row>
    <row r="52" spans="1:26" x14ac:dyDescent="0.25">
      <c r="A52" s="150"/>
      <c r="B52" s="150"/>
      <c r="C52" s="150"/>
      <c r="D52" s="150" t="s">
        <v>66</v>
      </c>
      <c r="E52" s="150"/>
      <c r="F52" s="168"/>
      <c r="G52" s="151"/>
      <c r="H52" s="151"/>
      <c r="I52" s="151"/>
      <c r="J52" s="150"/>
      <c r="K52" s="150"/>
      <c r="L52" s="150"/>
      <c r="M52" s="150"/>
      <c r="N52" s="150"/>
      <c r="O52" s="150"/>
      <c r="P52" s="150"/>
      <c r="Q52" s="147"/>
      <c r="R52" s="147"/>
      <c r="S52" s="150"/>
      <c r="T52" s="147"/>
      <c r="U52" s="147"/>
      <c r="V52" s="147"/>
      <c r="W52" s="147"/>
      <c r="X52" s="147"/>
      <c r="Y52" s="147"/>
      <c r="Z52" s="147"/>
    </row>
    <row r="53" spans="1:26" ht="24.95" customHeight="1" x14ac:dyDescent="0.25">
      <c r="A53" s="172"/>
      <c r="B53" s="169" t="s">
        <v>142</v>
      </c>
      <c r="C53" s="173" t="s">
        <v>178</v>
      </c>
      <c r="D53" s="169" t="s">
        <v>179</v>
      </c>
      <c r="E53" s="169" t="s">
        <v>134</v>
      </c>
      <c r="F53" s="170">
        <v>89.816999999999993</v>
      </c>
      <c r="G53" s="171"/>
      <c r="H53" s="171"/>
      <c r="I53" s="171">
        <f>ROUND(F53*(G53+H53),2)</f>
        <v>0</v>
      </c>
      <c r="J53" s="169">
        <f>ROUND(F53*(N53),2)</f>
        <v>2702.59</v>
      </c>
      <c r="K53" s="1">
        <f>ROUND(F53*(O53),2)</f>
        <v>0</v>
      </c>
      <c r="L53" s="1">
        <f>ROUND(F53*(G53),2)</f>
        <v>0</v>
      </c>
      <c r="M53" s="1"/>
      <c r="N53" s="1">
        <v>30.09</v>
      </c>
      <c r="O53" s="1"/>
      <c r="P53" s="161"/>
      <c r="Q53" s="174"/>
      <c r="R53" s="174"/>
      <c r="S53" s="150"/>
      <c r="V53" s="175"/>
      <c r="Z53">
        <v>0</v>
      </c>
    </row>
    <row r="54" spans="1:26" x14ac:dyDescent="0.25">
      <c r="A54" s="150"/>
      <c r="B54" s="150"/>
      <c r="C54" s="150"/>
      <c r="D54" s="150" t="s">
        <v>66</v>
      </c>
      <c r="E54" s="150"/>
      <c r="F54" s="168"/>
      <c r="G54" s="153"/>
      <c r="H54" s="153">
        <f>ROUND((SUM(M52:M53))/1,2)</f>
        <v>0</v>
      </c>
      <c r="I54" s="153">
        <f>ROUND((SUM(I52:I53))/1,2)</f>
        <v>0</v>
      </c>
      <c r="J54" s="150"/>
      <c r="K54" s="150"/>
      <c r="L54" s="150">
        <f>ROUND((SUM(L52:L53))/1,2)</f>
        <v>0</v>
      </c>
      <c r="M54" s="150">
        <f>ROUND((SUM(M52:M53))/1,2)</f>
        <v>0</v>
      </c>
      <c r="N54" s="150"/>
      <c r="O54" s="150"/>
      <c r="P54" s="176">
        <f>ROUND((SUM(P52:P53))/1,2)</f>
        <v>0</v>
      </c>
      <c r="Q54" s="147"/>
      <c r="R54" s="147"/>
      <c r="S54" s="176">
        <f>ROUND((SUM(S52:S53))/1,2)</f>
        <v>0</v>
      </c>
      <c r="T54" s="147"/>
      <c r="U54" s="147"/>
      <c r="V54" s="147"/>
      <c r="W54" s="147"/>
      <c r="X54" s="147"/>
      <c r="Y54" s="147"/>
      <c r="Z54" s="147"/>
    </row>
    <row r="55" spans="1:26" x14ac:dyDescent="0.25">
      <c r="A55" s="1"/>
      <c r="B55" s="1"/>
      <c r="C55" s="1"/>
      <c r="D55" s="1"/>
      <c r="E55" s="1"/>
      <c r="F55" s="161"/>
      <c r="G55" s="143"/>
      <c r="H55" s="143"/>
      <c r="I55" s="143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0"/>
      <c r="B56" s="150"/>
      <c r="C56" s="150"/>
      <c r="D56" s="2" t="s">
        <v>63</v>
      </c>
      <c r="E56" s="150"/>
      <c r="F56" s="168"/>
      <c r="G56" s="153"/>
      <c r="H56" s="153">
        <f>ROUND((SUM(M9:M55))/2,2)</f>
        <v>0</v>
      </c>
      <c r="I56" s="153">
        <f>ROUND((SUM(I9:I55))/2,2)</f>
        <v>0</v>
      </c>
      <c r="J56" s="151"/>
      <c r="K56" s="150"/>
      <c r="L56" s="151">
        <f>ROUND((SUM(L9:L55))/2,2)</f>
        <v>0</v>
      </c>
      <c r="M56" s="151">
        <f>ROUND((SUM(M9:M55))/2,2)</f>
        <v>0</v>
      </c>
      <c r="N56" s="150"/>
      <c r="O56" s="150"/>
      <c r="P56" s="176">
        <f>ROUND((SUM(P9:P55))/2,2)</f>
        <v>3.67</v>
      </c>
      <c r="S56" s="176">
        <f>ROUND((SUM(S9:S55))/2,2)</f>
        <v>102.66</v>
      </c>
    </row>
    <row r="57" spans="1:26" x14ac:dyDescent="0.25">
      <c r="A57" s="1"/>
      <c r="B57" s="1"/>
      <c r="C57" s="1"/>
      <c r="D57" s="1"/>
      <c r="E57" s="1"/>
      <c r="F57" s="161"/>
      <c r="G57" s="143"/>
      <c r="H57" s="143"/>
      <c r="I57" s="143"/>
      <c r="J57" s="1"/>
      <c r="K57" s="1"/>
      <c r="L57" s="1"/>
      <c r="M57" s="1"/>
      <c r="N57" s="1"/>
      <c r="O57" s="1"/>
      <c r="P57" s="1"/>
      <c r="S57" s="1"/>
    </row>
    <row r="58" spans="1:26" x14ac:dyDescent="0.25">
      <c r="A58" s="150"/>
      <c r="B58" s="150"/>
      <c r="C58" s="150"/>
      <c r="D58" s="2" t="s">
        <v>67</v>
      </c>
      <c r="E58" s="150"/>
      <c r="F58" s="168"/>
      <c r="G58" s="151"/>
      <c r="H58" s="151"/>
      <c r="I58" s="151"/>
      <c r="J58" s="150"/>
      <c r="K58" s="150"/>
      <c r="L58" s="150"/>
      <c r="M58" s="150"/>
      <c r="N58" s="150"/>
      <c r="O58" s="150"/>
      <c r="P58" s="150"/>
      <c r="Q58" s="147"/>
      <c r="R58" s="147"/>
      <c r="S58" s="150"/>
      <c r="T58" s="147"/>
      <c r="U58" s="147"/>
      <c r="V58" s="147"/>
      <c r="W58" s="147"/>
      <c r="X58" s="147"/>
      <c r="Y58" s="147"/>
      <c r="Z58" s="147"/>
    </row>
    <row r="59" spans="1:26" x14ac:dyDescent="0.25">
      <c r="A59" s="150"/>
      <c r="B59" s="150"/>
      <c r="C59" s="150"/>
      <c r="D59" s="150" t="s">
        <v>68</v>
      </c>
      <c r="E59" s="150"/>
      <c r="F59" s="168"/>
      <c r="G59" s="151"/>
      <c r="H59" s="151"/>
      <c r="I59" s="151"/>
      <c r="J59" s="150"/>
      <c r="K59" s="150"/>
      <c r="L59" s="150"/>
      <c r="M59" s="150"/>
      <c r="N59" s="150"/>
      <c r="O59" s="150"/>
      <c r="P59" s="150"/>
      <c r="Q59" s="147"/>
      <c r="R59" s="147"/>
      <c r="S59" s="150"/>
      <c r="T59" s="147"/>
      <c r="U59" s="147"/>
      <c r="V59" s="147"/>
      <c r="W59" s="147"/>
      <c r="X59" s="147"/>
      <c r="Y59" s="147"/>
      <c r="Z59" s="147"/>
    </row>
    <row r="60" spans="1:26" ht="24.95" customHeight="1" x14ac:dyDescent="0.25">
      <c r="A60" s="172"/>
      <c r="B60" s="169" t="s">
        <v>180</v>
      </c>
      <c r="C60" s="173" t="s">
        <v>181</v>
      </c>
      <c r="D60" s="169" t="s">
        <v>182</v>
      </c>
      <c r="E60" s="169" t="s">
        <v>96</v>
      </c>
      <c r="F60" s="170">
        <v>230.38</v>
      </c>
      <c r="G60" s="171"/>
      <c r="H60" s="171"/>
      <c r="I60" s="171">
        <f>ROUND(F60*(G60+H60),2)</f>
        <v>0</v>
      </c>
      <c r="J60" s="169">
        <f>ROUND(F60*(N60),2)</f>
        <v>43.77</v>
      </c>
      <c r="K60" s="1">
        <f>ROUND(F60*(O60),2)</f>
        <v>0</v>
      </c>
      <c r="L60" s="1">
        <f>ROUND(F60*(G60),2)</f>
        <v>0</v>
      </c>
      <c r="M60" s="1"/>
      <c r="N60" s="1">
        <v>0.19</v>
      </c>
      <c r="O60" s="1"/>
      <c r="P60" s="161"/>
      <c r="Q60" s="174"/>
      <c r="R60" s="174"/>
      <c r="S60" s="150"/>
      <c r="V60" s="175"/>
      <c r="Z60">
        <v>0</v>
      </c>
    </row>
    <row r="61" spans="1:26" ht="24.95" customHeight="1" x14ac:dyDescent="0.25">
      <c r="A61" s="172"/>
      <c r="B61" s="169" t="s">
        <v>180</v>
      </c>
      <c r="C61" s="173" t="s">
        <v>183</v>
      </c>
      <c r="D61" s="169" t="s">
        <v>184</v>
      </c>
      <c r="E61" s="169" t="s">
        <v>96</v>
      </c>
      <c r="F61" s="170">
        <v>230.38</v>
      </c>
      <c r="G61" s="171"/>
      <c r="H61" s="171"/>
      <c r="I61" s="171">
        <f>ROUND(F61*(G61+H61),2)</f>
        <v>0</v>
      </c>
      <c r="J61" s="169">
        <f>ROUND(F61*(N61),2)</f>
        <v>458.46</v>
      </c>
      <c r="K61" s="1">
        <f>ROUND(F61*(O61),2)</f>
        <v>0</v>
      </c>
      <c r="L61" s="1">
        <f>ROUND(F61*(G61),2)</f>
        <v>0</v>
      </c>
      <c r="M61" s="1"/>
      <c r="N61" s="1">
        <v>1.99</v>
      </c>
      <c r="O61" s="1"/>
      <c r="P61" s="168">
        <v>5.4000000000000001E-4</v>
      </c>
      <c r="Q61" s="174"/>
      <c r="R61" s="174">
        <v>5.4000000000000001E-4</v>
      </c>
      <c r="S61" s="150">
        <f>ROUND(F61*(R61),3)</f>
        <v>0.124</v>
      </c>
      <c r="V61" s="175"/>
      <c r="Z61">
        <v>0</v>
      </c>
    </row>
    <row r="62" spans="1:26" ht="24.95" customHeight="1" x14ac:dyDescent="0.25">
      <c r="A62" s="172"/>
      <c r="B62" s="169" t="s">
        <v>180</v>
      </c>
      <c r="C62" s="173" t="s">
        <v>185</v>
      </c>
      <c r="D62" s="169" t="s">
        <v>186</v>
      </c>
      <c r="E62" s="177">
        <v>1</v>
      </c>
      <c r="F62" s="170">
        <v>0.03</v>
      </c>
      <c r="G62" s="171"/>
      <c r="H62" s="171"/>
      <c r="I62" s="171">
        <f>ROUND(F62*(G62+H62),2)</f>
        <v>0</v>
      </c>
      <c r="J62" s="169">
        <f>ROUND(F62*(N62),2)</f>
        <v>40.86</v>
      </c>
      <c r="K62" s="1">
        <f>ROUND(F62*(O62),2)</f>
        <v>0</v>
      </c>
      <c r="L62" s="1">
        <f>ROUND(F62*(G62),2)</f>
        <v>0</v>
      </c>
      <c r="M62" s="1"/>
      <c r="N62" s="1">
        <v>1362.15</v>
      </c>
      <c r="O62" s="1"/>
      <c r="P62" s="161"/>
      <c r="Q62" s="174"/>
      <c r="R62" s="174"/>
      <c r="S62" s="150"/>
      <c r="V62" s="175"/>
      <c r="Z62">
        <v>0</v>
      </c>
    </row>
    <row r="63" spans="1:26" ht="24.95" customHeight="1" x14ac:dyDescent="0.25">
      <c r="A63" s="172"/>
      <c r="B63" s="169" t="s">
        <v>187</v>
      </c>
      <c r="C63" s="173" t="s">
        <v>188</v>
      </c>
      <c r="D63" s="169" t="s">
        <v>189</v>
      </c>
      <c r="E63" s="169" t="s">
        <v>134</v>
      </c>
      <c r="F63" s="170">
        <v>5.8000000000000003E-2</v>
      </c>
      <c r="G63" s="171"/>
      <c r="H63" s="171"/>
      <c r="I63" s="171">
        <f>ROUND(F63*(G63+H63),2)</f>
        <v>0</v>
      </c>
      <c r="J63" s="169">
        <f>ROUND(F63*(N63),2)</f>
        <v>89.85</v>
      </c>
      <c r="K63" s="1">
        <f>ROUND(F63*(O63),2)</f>
        <v>0</v>
      </c>
      <c r="L63" s="1"/>
      <c r="M63" s="1">
        <f>ROUND(F63*(G63),2)</f>
        <v>0</v>
      </c>
      <c r="N63" s="1">
        <v>1549.18</v>
      </c>
      <c r="O63" s="1"/>
      <c r="P63" s="168">
        <v>1</v>
      </c>
      <c r="Q63" s="174"/>
      <c r="R63" s="174">
        <v>1</v>
      </c>
      <c r="S63" s="150">
        <f>ROUND(F63*(R63),3)</f>
        <v>5.8000000000000003E-2</v>
      </c>
      <c r="V63" s="175"/>
      <c r="Z63">
        <v>0</v>
      </c>
    </row>
    <row r="64" spans="1:26" ht="24.95" customHeight="1" x14ac:dyDescent="0.25">
      <c r="A64" s="172"/>
      <c r="B64" s="169" t="s">
        <v>190</v>
      </c>
      <c r="C64" s="173" t="s">
        <v>191</v>
      </c>
      <c r="D64" s="169" t="s">
        <v>192</v>
      </c>
      <c r="E64" s="169" t="s">
        <v>96</v>
      </c>
      <c r="F64" s="170">
        <v>264.94</v>
      </c>
      <c r="G64" s="171"/>
      <c r="H64" s="171"/>
      <c r="I64" s="171">
        <f>ROUND(F64*(G64+H64),2)</f>
        <v>0</v>
      </c>
      <c r="J64" s="169">
        <f>ROUND(F64*(N64),2)</f>
        <v>770.98</v>
      </c>
      <c r="K64" s="1">
        <f>ROUND(F64*(O64),2)</f>
        <v>0</v>
      </c>
      <c r="L64" s="1"/>
      <c r="M64" s="1">
        <f>ROUND(F64*(G64),2)</f>
        <v>0</v>
      </c>
      <c r="N64" s="1">
        <v>2.91</v>
      </c>
      <c r="O64" s="1"/>
      <c r="P64" s="168">
        <v>4.2500000000000003E-3</v>
      </c>
      <c r="Q64" s="174"/>
      <c r="R64" s="174">
        <v>4.2500000000000003E-3</v>
      </c>
      <c r="S64" s="150">
        <f>ROUND(F64*(R64),3)</f>
        <v>1.1259999999999999</v>
      </c>
      <c r="V64" s="175"/>
      <c r="Z64">
        <v>0</v>
      </c>
    </row>
    <row r="65" spans="1:26" x14ac:dyDescent="0.25">
      <c r="A65" s="150"/>
      <c r="B65" s="150"/>
      <c r="C65" s="150"/>
      <c r="D65" s="150" t="s">
        <v>68</v>
      </c>
      <c r="E65" s="150"/>
      <c r="F65" s="168"/>
      <c r="G65" s="153"/>
      <c r="H65" s="153">
        <f>ROUND((SUM(M59:M64))/1,2)</f>
        <v>0</v>
      </c>
      <c r="I65" s="153">
        <f>ROUND((SUM(I59:I64))/1,2)</f>
        <v>0</v>
      </c>
      <c r="J65" s="150"/>
      <c r="K65" s="150"/>
      <c r="L65" s="150">
        <f>ROUND((SUM(L59:L64))/1,2)</f>
        <v>0</v>
      </c>
      <c r="M65" s="150">
        <f>ROUND((SUM(M59:M64))/1,2)</f>
        <v>0</v>
      </c>
      <c r="N65" s="150"/>
      <c r="O65" s="150"/>
      <c r="P65" s="176">
        <f>ROUND((SUM(P59:P64))/1,2)</f>
        <v>1</v>
      </c>
      <c r="Q65" s="147"/>
      <c r="R65" s="147"/>
      <c r="S65" s="176">
        <f>ROUND((SUM(S59:S64))/1,2)</f>
        <v>1.31</v>
      </c>
      <c r="T65" s="147"/>
      <c r="U65" s="147"/>
      <c r="V65" s="147"/>
      <c r="W65" s="147"/>
      <c r="X65" s="147"/>
      <c r="Y65" s="147"/>
      <c r="Z65" s="147"/>
    </row>
    <row r="66" spans="1:26" x14ac:dyDescent="0.25">
      <c r="A66" s="1"/>
      <c r="B66" s="1"/>
      <c r="C66" s="1"/>
      <c r="D66" s="1"/>
      <c r="E66" s="1"/>
      <c r="F66" s="161"/>
      <c r="G66" s="143"/>
      <c r="H66" s="143"/>
      <c r="I66" s="143"/>
      <c r="J66" s="1"/>
      <c r="K66" s="1"/>
      <c r="L66" s="1"/>
      <c r="M66" s="1"/>
      <c r="N66" s="1"/>
      <c r="O66" s="1"/>
      <c r="P66" s="1"/>
      <c r="S66" s="1"/>
    </row>
    <row r="67" spans="1:26" x14ac:dyDescent="0.25">
      <c r="A67" s="150"/>
      <c r="B67" s="150"/>
      <c r="C67" s="150"/>
      <c r="D67" s="150" t="s">
        <v>69</v>
      </c>
      <c r="E67" s="150"/>
      <c r="F67" s="168"/>
      <c r="G67" s="151"/>
      <c r="H67" s="151"/>
      <c r="I67" s="151"/>
      <c r="J67" s="150"/>
      <c r="K67" s="150"/>
      <c r="L67" s="150"/>
      <c r="M67" s="150"/>
      <c r="N67" s="150"/>
      <c r="O67" s="150"/>
      <c r="P67" s="150"/>
      <c r="Q67" s="147"/>
      <c r="R67" s="147"/>
      <c r="S67" s="150"/>
      <c r="T67" s="147"/>
      <c r="U67" s="147"/>
      <c r="V67" s="147"/>
      <c r="W67" s="147"/>
      <c r="X67" s="147"/>
      <c r="Y67" s="147"/>
      <c r="Z67" s="147"/>
    </row>
    <row r="68" spans="1:26" ht="35.1" customHeight="1" x14ac:dyDescent="0.25">
      <c r="A68" s="172"/>
      <c r="B68" s="169" t="s">
        <v>193</v>
      </c>
      <c r="C68" s="173" t="s">
        <v>194</v>
      </c>
      <c r="D68" s="169" t="s">
        <v>195</v>
      </c>
      <c r="E68" s="169" t="s">
        <v>96</v>
      </c>
      <c r="F68" s="170">
        <v>88.59</v>
      </c>
      <c r="G68" s="171"/>
      <c r="H68" s="171"/>
      <c r="I68" s="171">
        <f t="shared" ref="I68:I76" si="8">ROUND(F68*(G68+H68),2)</f>
        <v>0</v>
      </c>
      <c r="J68" s="169">
        <f t="shared" ref="J68:J76" si="9">ROUND(F68*(N68),2)</f>
        <v>554.57000000000005</v>
      </c>
      <c r="K68" s="1">
        <f t="shared" ref="K68:K76" si="10">ROUND(F68*(O68),2)</f>
        <v>0</v>
      </c>
      <c r="L68" s="1">
        <f t="shared" ref="L68:L73" si="11">ROUND(F68*(G68),2)</f>
        <v>0</v>
      </c>
      <c r="M68" s="1"/>
      <c r="N68" s="1">
        <v>6.26</v>
      </c>
      <c r="O68" s="1"/>
      <c r="P68" s="168">
        <v>9.0000000000000006E-5</v>
      </c>
      <c r="Q68" s="174"/>
      <c r="R68" s="174">
        <v>9.0000000000000006E-5</v>
      </c>
      <c r="S68" s="150">
        <f>ROUND(F68*(R68),3)</f>
        <v>8.0000000000000002E-3</v>
      </c>
      <c r="V68" s="175"/>
      <c r="Z68">
        <v>0</v>
      </c>
    </row>
    <row r="69" spans="1:26" ht="35.1" customHeight="1" x14ac:dyDescent="0.25">
      <c r="A69" s="172"/>
      <c r="B69" s="169" t="s">
        <v>193</v>
      </c>
      <c r="C69" s="173" t="s">
        <v>196</v>
      </c>
      <c r="D69" s="169" t="s">
        <v>197</v>
      </c>
      <c r="E69" s="169" t="s">
        <v>113</v>
      </c>
      <c r="F69" s="170">
        <v>88.59</v>
      </c>
      <c r="G69" s="171"/>
      <c r="H69" s="171"/>
      <c r="I69" s="171">
        <f t="shared" si="8"/>
        <v>0</v>
      </c>
      <c r="J69" s="169">
        <f t="shared" si="9"/>
        <v>139.97</v>
      </c>
      <c r="K69" s="1">
        <f t="shared" si="10"/>
        <v>0</v>
      </c>
      <c r="L69" s="1">
        <f t="shared" si="11"/>
        <v>0</v>
      </c>
      <c r="M69" s="1"/>
      <c r="N69" s="1">
        <v>1.58</v>
      </c>
      <c r="O69" s="1"/>
      <c r="P69" s="161"/>
      <c r="Q69" s="174"/>
      <c r="R69" s="174"/>
      <c r="S69" s="150"/>
      <c r="V69" s="175"/>
      <c r="Z69">
        <v>0</v>
      </c>
    </row>
    <row r="70" spans="1:26" ht="35.1" customHeight="1" x14ac:dyDescent="0.25">
      <c r="A70" s="172"/>
      <c r="B70" s="169" t="s">
        <v>193</v>
      </c>
      <c r="C70" s="173" t="s">
        <v>198</v>
      </c>
      <c r="D70" s="169" t="s">
        <v>199</v>
      </c>
      <c r="E70" s="169" t="s">
        <v>113</v>
      </c>
      <c r="F70" s="170">
        <v>88.59</v>
      </c>
      <c r="G70" s="171"/>
      <c r="H70" s="171"/>
      <c r="I70" s="171">
        <f t="shared" si="8"/>
        <v>0</v>
      </c>
      <c r="J70" s="169">
        <f t="shared" si="9"/>
        <v>157.69</v>
      </c>
      <c r="K70" s="1">
        <f t="shared" si="10"/>
        <v>0</v>
      </c>
      <c r="L70" s="1">
        <f t="shared" si="11"/>
        <v>0</v>
      </c>
      <c r="M70" s="1"/>
      <c r="N70" s="1">
        <v>1.78</v>
      </c>
      <c r="O70" s="1"/>
      <c r="P70" s="168">
        <v>2.7500000000000001E-5</v>
      </c>
      <c r="Q70" s="174"/>
      <c r="R70" s="174">
        <v>2.7500000000000001E-5</v>
      </c>
      <c r="S70" s="150">
        <f>ROUND(F70*(R70),3)</f>
        <v>2E-3</v>
      </c>
      <c r="V70" s="175"/>
      <c r="Z70">
        <v>0</v>
      </c>
    </row>
    <row r="71" spans="1:26" ht="24.95" customHeight="1" x14ac:dyDescent="0.25">
      <c r="A71" s="172"/>
      <c r="B71" s="169" t="s">
        <v>193</v>
      </c>
      <c r="C71" s="173" t="s">
        <v>200</v>
      </c>
      <c r="D71" s="169" t="s">
        <v>201</v>
      </c>
      <c r="E71" s="169" t="s">
        <v>202</v>
      </c>
      <c r="F71" s="170">
        <v>32.299999999999997</v>
      </c>
      <c r="G71" s="171"/>
      <c r="H71" s="171"/>
      <c r="I71" s="171">
        <f t="shared" si="8"/>
        <v>0</v>
      </c>
      <c r="J71" s="169">
        <f t="shared" si="9"/>
        <v>177.97</v>
      </c>
      <c r="K71" s="1">
        <f t="shared" si="10"/>
        <v>0</v>
      </c>
      <c r="L71" s="1">
        <f t="shared" si="11"/>
        <v>0</v>
      </c>
      <c r="M71" s="1"/>
      <c r="N71" s="1">
        <v>5.51</v>
      </c>
      <c r="O71" s="1"/>
      <c r="P71" s="161"/>
      <c r="Q71" s="174"/>
      <c r="R71" s="174"/>
      <c r="S71" s="150"/>
      <c r="V71" s="175"/>
      <c r="Z71">
        <v>0</v>
      </c>
    </row>
    <row r="72" spans="1:26" ht="35.1" customHeight="1" x14ac:dyDescent="0.25">
      <c r="A72" s="172"/>
      <c r="B72" s="169" t="s">
        <v>193</v>
      </c>
      <c r="C72" s="173" t="s">
        <v>203</v>
      </c>
      <c r="D72" s="169" t="s">
        <v>204</v>
      </c>
      <c r="E72" s="169" t="s">
        <v>96</v>
      </c>
      <c r="F72" s="170">
        <v>78.900000000000006</v>
      </c>
      <c r="G72" s="171"/>
      <c r="H72" s="171"/>
      <c r="I72" s="171">
        <f t="shared" si="8"/>
        <v>0</v>
      </c>
      <c r="J72" s="169">
        <f t="shared" si="9"/>
        <v>212.24</v>
      </c>
      <c r="K72" s="1">
        <f t="shared" si="10"/>
        <v>0</v>
      </c>
      <c r="L72" s="1">
        <f t="shared" si="11"/>
        <v>0</v>
      </c>
      <c r="M72" s="1"/>
      <c r="N72" s="1">
        <v>2.69</v>
      </c>
      <c r="O72" s="1"/>
      <c r="P72" s="161"/>
      <c r="Q72" s="174"/>
      <c r="R72" s="174"/>
      <c r="S72" s="150"/>
      <c r="V72" s="175"/>
      <c r="Z72">
        <v>0</v>
      </c>
    </row>
    <row r="73" spans="1:26" ht="24.95" customHeight="1" x14ac:dyDescent="0.25">
      <c r="A73" s="172"/>
      <c r="B73" s="169" t="s">
        <v>193</v>
      </c>
      <c r="C73" s="173" t="s">
        <v>205</v>
      </c>
      <c r="D73" s="169" t="s">
        <v>206</v>
      </c>
      <c r="E73" s="177">
        <v>1</v>
      </c>
      <c r="F73" s="170">
        <v>3.1E-2</v>
      </c>
      <c r="G73" s="171"/>
      <c r="H73" s="171"/>
      <c r="I73" s="171">
        <f t="shared" si="8"/>
        <v>0</v>
      </c>
      <c r="J73" s="169">
        <f t="shared" si="9"/>
        <v>62.45</v>
      </c>
      <c r="K73" s="1">
        <f t="shared" si="10"/>
        <v>0</v>
      </c>
      <c r="L73" s="1">
        <f t="shared" si="11"/>
        <v>0</v>
      </c>
      <c r="M73" s="1"/>
      <c r="N73" s="1">
        <v>2014.44</v>
      </c>
      <c r="O73" s="1"/>
      <c r="P73" s="161"/>
      <c r="Q73" s="174"/>
      <c r="R73" s="174"/>
      <c r="S73" s="150"/>
      <c r="V73" s="175"/>
      <c r="Z73">
        <v>0</v>
      </c>
    </row>
    <row r="74" spans="1:26" ht="35.1" customHeight="1" x14ac:dyDescent="0.25">
      <c r="A74" s="172"/>
      <c r="B74" s="169" t="s">
        <v>207</v>
      </c>
      <c r="C74" s="173" t="s">
        <v>208</v>
      </c>
      <c r="D74" s="169" t="s">
        <v>209</v>
      </c>
      <c r="E74" s="169" t="s">
        <v>96</v>
      </c>
      <c r="F74" s="170">
        <v>101.88</v>
      </c>
      <c r="G74" s="171"/>
      <c r="H74" s="171"/>
      <c r="I74" s="171">
        <f t="shared" si="8"/>
        <v>0</v>
      </c>
      <c r="J74" s="169">
        <f t="shared" si="9"/>
        <v>508.38</v>
      </c>
      <c r="K74" s="1">
        <f t="shared" si="10"/>
        <v>0</v>
      </c>
      <c r="L74" s="1"/>
      <c r="M74" s="1">
        <f>ROUND(F74*(G74),2)</f>
        <v>0</v>
      </c>
      <c r="N74" s="1">
        <v>4.99</v>
      </c>
      <c r="O74" s="1"/>
      <c r="P74" s="168">
        <v>2.2000000000000001E-3</v>
      </c>
      <c r="Q74" s="174"/>
      <c r="R74" s="174">
        <v>2.2000000000000001E-3</v>
      </c>
      <c r="S74" s="150">
        <f>ROUND(F74*(R74),3)</f>
        <v>0.224</v>
      </c>
      <c r="V74" s="175"/>
      <c r="Z74">
        <v>0</v>
      </c>
    </row>
    <row r="75" spans="1:26" ht="24.95" customHeight="1" x14ac:dyDescent="0.25">
      <c r="A75" s="172"/>
      <c r="B75" s="169" t="s">
        <v>210</v>
      </c>
      <c r="C75" s="173" t="s">
        <v>211</v>
      </c>
      <c r="D75" s="169" t="s">
        <v>212</v>
      </c>
      <c r="E75" s="169" t="s">
        <v>162</v>
      </c>
      <c r="F75" s="170">
        <v>3.95</v>
      </c>
      <c r="G75" s="171"/>
      <c r="H75" s="171"/>
      <c r="I75" s="171">
        <f t="shared" si="8"/>
        <v>0</v>
      </c>
      <c r="J75" s="169">
        <f t="shared" si="9"/>
        <v>33.93</v>
      </c>
      <c r="K75" s="1">
        <f t="shared" si="10"/>
        <v>0</v>
      </c>
      <c r="L75" s="1"/>
      <c r="M75" s="1">
        <f>ROUND(F75*(G75),2)</f>
        <v>0</v>
      </c>
      <c r="N75" s="1">
        <v>8.59</v>
      </c>
      <c r="O75" s="1"/>
      <c r="P75" s="161"/>
      <c r="Q75" s="174"/>
      <c r="R75" s="174"/>
      <c r="S75" s="150"/>
      <c r="V75" s="175"/>
      <c r="Z75">
        <v>0</v>
      </c>
    </row>
    <row r="76" spans="1:26" ht="24.95" customHeight="1" x14ac:dyDescent="0.25">
      <c r="A76" s="172"/>
      <c r="B76" s="169" t="s">
        <v>213</v>
      </c>
      <c r="C76" s="173" t="s">
        <v>214</v>
      </c>
      <c r="D76" s="169" t="s">
        <v>215</v>
      </c>
      <c r="E76" s="169" t="s">
        <v>113</v>
      </c>
      <c r="F76" s="170">
        <v>194.9</v>
      </c>
      <c r="G76" s="171"/>
      <c r="H76" s="171"/>
      <c r="I76" s="171">
        <f t="shared" si="8"/>
        <v>0</v>
      </c>
      <c r="J76" s="169">
        <f t="shared" si="9"/>
        <v>229.98</v>
      </c>
      <c r="K76" s="1">
        <f t="shared" si="10"/>
        <v>0</v>
      </c>
      <c r="L76" s="1"/>
      <c r="M76" s="1">
        <f>ROUND(F76*(G76),2)</f>
        <v>0</v>
      </c>
      <c r="N76" s="1">
        <v>1.18</v>
      </c>
      <c r="O76" s="1"/>
      <c r="P76" s="161"/>
      <c r="Q76" s="174"/>
      <c r="R76" s="174"/>
      <c r="S76" s="150"/>
      <c r="V76" s="175"/>
      <c r="Z76">
        <v>0</v>
      </c>
    </row>
    <row r="77" spans="1:26" x14ac:dyDescent="0.25">
      <c r="A77" s="150"/>
      <c r="B77" s="150"/>
      <c r="C77" s="150"/>
      <c r="D77" s="150" t="s">
        <v>69</v>
      </c>
      <c r="E77" s="150"/>
      <c r="F77" s="168"/>
      <c r="G77" s="153"/>
      <c r="H77" s="153">
        <f>ROUND((SUM(M67:M76))/1,2)</f>
        <v>0</v>
      </c>
      <c r="I77" s="153">
        <f>ROUND((SUM(I67:I76))/1,2)</f>
        <v>0</v>
      </c>
      <c r="J77" s="150"/>
      <c r="K77" s="150"/>
      <c r="L77" s="150">
        <f>ROUND((SUM(L67:L76))/1,2)</f>
        <v>0</v>
      </c>
      <c r="M77" s="150">
        <f>ROUND((SUM(M67:M76))/1,2)</f>
        <v>0</v>
      </c>
      <c r="N77" s="150"/>
      <c r="O77" s="150"/>
      <c r="P77" s="176">
        <f>ROUND((SUM(P67:P76))/1,2)</f>
        <v>0</v>
      </c>
      <c r="Q77" s="147"/>
      <c r="R77" s="147"/>
      <c r="S77" s="176">
        <f>ROUND((SUM(S67:S76))/1,2)</f>
        <v>0.23</v>
      </c>
      <c r="T77" s="147"/>
      <c r="U77" s="147"/>
      <c r="V77" s="147"/>
      <c r="W77" s="147"/>
      <c r="X77" s="147"/>
      <c r="Y77" s="147"/>
      <c r="Z77" s="147"/>
    </row>
    <row r="78" spans="1:26" x14ac:dyDescent="0.25">
      <c r="A78" s="1"/>
      <c r="B78" s="1"/>
      <c r="C78" s="1"/>
      <c r="D78" s="1"/>
      <c r="E78" s="1"/>
      <c r="F78" s="161"/>
      <c r="G78" s="143"/>
      <c r="H78" s="143"/>
      <c r="I78" s="143"/>
      <c r="J78" s="1"/>
      <c r="K78" s="1"/>
      <c r="L78" s="1"/>
      <c r="M78" s="1"/>
      <c r="N78" s="1"/>
      <c r="O78" s="1"/>
      <c r="P78" s="1"/>
      <c r="S78" s="1"/>
    </row>
    <row r="79" spans="1:26" x14ac:dyDescent="0.25">
      <c r="A79" s="150"/>
      <c r="B79" s="150"/>
      <c r="C79" s="150"/>
      <c r="D79" s="150" t="s">
        <v>70</v>
      </c>
      <c r="E79" s="150"/>
      <c r="F79" s="168"/>
      <c r="G79" s="151"/>
      <c r="H79" s="151"/>
      <c r="I79" s="151"/>
      <c r="J79" s="150"/>
      <c r="K79" s="150"/>
      <c r="L79" s="150"/>
      <c r="M79" s="150"/>
      <c r="N79" s="150"/>
      <c r="O79" s="150"/>
      <c r="P79" s="150"/>
      <c r="Q79" s="147"/>
      <c r="R79" s="147"/>
      <c r="S79" s="150"/>
      <c r="T79" s="147"/>
      <c r="U79" s="147"/>
      <c r="V79" s="147"/>
      <c r="W79" s="147"/>
      <c r="X79" s="147"/>
      <c r="Y79" s="147"/>
      <c r="Z79" s="147"/>
    </row>
    <row r="80" spans="1:26" ht="24.95" customHeight="1" x14ac:dyDescent="0.25">
      <c r="A80" s="172"/>
      <c r="B80" s="169" t="s">
        <v>216</v>
      </c>
      <c r="C80" s="173" t="s">
        <v>217</v>
      </c>
      <c r="D80" s="169" t="s">
        <v>218</v>
      </c>
      <c r="E80" s="169" t="s">
        <v>96</v>
      </c>
      <c r="F80" s="170">
        <v>97.9</v>
      </c>
      <c r="G80" s="171"/>
      <c r="H80" s="171"/>
      <c r="I80" s="171">
        <f t="shared" ref="I80:I89" si="12">ROUND(F80*(G80+H80),2)</f>
        <v>0</v>
      </c>
      <c r="J80" s="169">
        <f t="shared" ref="J80:J89" si="13">ROUND(F80*(N80),2)</f>
        <v>398.45</v>
      </c>
      <c r="K80" s="1">
        <f t="shared" ref="K80:K89" si="14">ROUND(F80*(O80),2)</f>
        <v>0</v>
      </c>
      <c r="L80" s="1">
        <f>ROUND(F80*(G80),2)</f>
        <v>0</v>
      </c>
      <c r="M80" s="1"/>
      <c r="N80" s="1">
        <v>4.07</v>
      </c>
      <c r="O80" s="1"/>
      <c r="P80" s="168">
        <v>1.8000000000000001E-4</v>
      </c>
      <c r="Q80" s="174"/>
      <c r="R80" s="174">
        <v>1.8000000000000001E-4</v>
      </c>
      <c r="S80" s="150">
        <f>ROUND(F80*(R80),3)</f>
        <v>1.7999999999999999E-2</v>
      </c>
      <c r="V80" s="175"/>
      <c r="Z80">
        <v>0</v>
      </c>
    </row>
    <row r="81" spans="1:26" ht="24.95" customHeight="1" x14ac:dyDescent="0.25">
      <c r="A81" s="172"/>
      <c r="B81" s="169" t="s">
        <v>216</v>
      </c>
      <c r="C81" s="173" t="s">
        <v>219</v>
      </c>
      <c r="D81" s="169" t="s">
        <v>220</v>
      </c>
      <c r="E81" s="169" t="s">
        <v>96</v>
      </c>
      <c r="F81" s="170">
        <v>612.78</v>
      </c>
      <c r="G81" s="171"/>
      <c r="H81" s="171"/>
      <c r="I81" s="171">
        <f t="shared" si="12"/>
        <v>0</v>
      </c>
      <c r="J81" s="169">
        <f t="shared" si="13"/>
        <v>1893.49</v>
      </c>
      <c r="K81" s="1">
        <f t="shared" si="14"/>
        <v>0</v>
      </c>
      <c r="L81" s="1">
        <f>ROUND(F81*(G81),2)</f>
        <v>0</v>
      </c>
      <c r="M81" s="1"/>
      <c r="N81" s="1">
        <v>3.09</v>
      </c>
      <c r="O81" s="1"/>
      <c r="P81" s="168">
        <v>2.9999999999999997E-4</v>
      </c>
      <c r="Q81" s="174"/>
      <c r="R81" s="174">
        <v>2.9999999999999997E-4</v>
      </c>
      <c r="S81" s="150">
        <f>ROUND(F81*(R81),3)</f>
        <v>0.184</v>
      </c>
      <c r="V81" s="175"/>
      <c r="Z81">
        <v>0</v>
      </c>
    </row>
    <row r="82" spans="1:26" ht="24.95" customHeight="1" x14ac:dyDescent="0.25">
      <c r="A82" s="172"/>
      <c r="B82" s="169" t="s">
        <v>216</v>
      </c>
      <c r="C82" s="173" t="s">
        <v>221</v>
      </c>
      <c r="D82" s="169" t="s">
        <v>222</v>
      </c>
      <c r="E82" s="169" t="s">
        <v>96</v>
      </c>
      <c r="F82" s="170">
        <v>230.38</v>
      </c>
      <c r="G82" s="171"/>
      <c r="H82" s="171"/>
      <c r="I82" s="171">
        <f t="shared" si="12"/>
        <v>0</v>
      </c>
      <c r="J82" s="169">
        <f t="shared" si="13"/>
        <v>179.7</v>
      </c>
      <c r="K82" s="1">
        <f t="shared" si="14"/>
        <v>0</v>
      </c>
      <c r="L82" s="1">
        <f>ROUND(F82*(G82),2)</f>
        <v>0</v>
      </c>
      <c r="M82" s="1"/>
      <c r="N82" s="1">
        <v>0.78</v>
      </c>
      <c r="O82" s="1"/>
      <c r="P82" s="161"/>
      <c r="Q82" s="174"/>
      <c r="R82" s="174"/>
      <c r="S82" s="150"/>
      <c r="V82" s="175"/>
      <c r="Z82">
        <v>0</v>
      </c>
    </row>
    <row r="83" spans="1:26" ht="24.95" customHeight="1" x14ac:dyDescent="0.25">
      <c r="A83" s="172"/>
      <c r="B83" s="169" t="s">
        <v>216</v>
      </c>
      <c r="C83" s="173" t="s">
        <v>223</v>
      </c>
      <c r="D83" s="169" t="s">
        <v>224</v>
      </c>
      <c r="E83" s="169" t="s">
        <v>96</v>
      </c>
      <c r="F83" s="170">
        <v>157.80000000000001</v>
      </c>
      <c r="G83" s="171"/>
      <c r="H83" s="171"/>
      <c r="I83" s="171">
        <f t="shared" si="12"/>
        <v>0</v>
      </c>
      <c r="J83" s="169">
        <f t="shared" si="13"/>
        <v>145.18</v>
      </c>
      <c r="K83" s="1">
        <f t="shared" si="14"/>
        <v>0</v>
      </c>
      <c r="L83" s="1">
        <f>ROUND(F83*(G83),2)</f>
        <v>0</v>
      </c>
      <c r="M83" s="1"/>
      <c r="N83" s="1">
        <v>0.92</v>
      </c>
      <c r="O83" s="1"/>
      <c r="P83" s="161"/>
      <c r="Q83" s="174"/>
      <c r="R83" s="174"/>
      <c r="S83" s="150"/>
      <c r="V83" s="175"/>
      <c r="Z83">
        <v>0</v>
      </c>
    </row>
    <row r="84" spans="1:26" ht="24.95" customHeight="1" x14ac:dyDescent="0.25">
      <c r="A84" s="172"/>
      <c r="B84" s="169" t="s">
        <v>225</v>
      </c>
      <c r="C84" s="173" t="s">
        <v>226</v>
      </c>
      <c r="D84" s="169" t="s">
        <v>227</v>
      </c>
      <c r="E84" s="177">
        <v>1</v>
      </c>
      <c r="F84" s="170">
        <v>1.6E-2</v>
      </c>
      <c r="G84" s="171"/>
      <c r="H84" s="171"/>
      <c r="I84" s="171">
        <f t="shared" si="12"/>
        <v>0</v>
      </c>
      <c r="J84" s="169">
        <f t="shared" si="13"/>
        <v>346.93</v>
      </c>
      <c r="K84" s="1">
        <f t="shared" si="14"/>
        <v>0</v>
      </c>
      <c r="L84" s="1">
        <f>ROUND(F84*(G84),2)</f>
        <v>0</v>
      </c>
      <c r="M84" s="1"/>
      <c r="N84" s="1">
        <v>21683.03</v>
      </c>
      <c r="O84" s="1"/>
      <c r="P84" s="161"/>
      <c r="Q84" s="174"/>
      <c r="R84" s="174"/>
      <c r="S84" s="150"/>
      <c r="V84" s="175"/>
      <c r="Z84">
        <v>0</v>
      </c>
    </row>
    <row r="85" spans="1:26" ht="24.95" customHeight="1" x14ac:dyDescent="0.25">
      <c r="A85" s="172"/>
      <c r="B85" s="169" t="s">
        <v>207</v>
      </c>
      <c r="C85" s="173" t="s">
        <v>228</v>
      </c>
      <c r="D85" s="169" t="s">
        <v>229</v>
      </c>
      <c r="E85" s="169" t="s">
        <v>113</v>
      </c>
      <c r="F85" s="170">
        <v>241.9</v>
      </c>
      <c r="G85" s="171"/>
      <c r="H85" s="171"/>
      <c r="I85" s="171">
        <f t="shared" si="12"/>
        <v>0</v>
      </c>
      <c r="J85" s="169">
        <f t="shared" si="13"/>
        <v>3108.42</v>
      </c>
      <c r="K85" s="1">
        <f t="shared" si="14"/>
        <v>0</v>
      </c>
      <c r="L85" s="1"/>
      <c r="M85" s="1">
        <f>ROUND(F85*(G85),2)</f>
        <v>0</v>
      </c>
      <c r="N85" s="1">
        <v>12.85</v>
      </c>
      <c r="O85" s="1"/>
      <c r="P85" s="161"/>
      <c r="Q85" s="174"/>
      <c r="R85" s="174"/>
      <c r="S85" s="150"/>
      <c r="V85" s="175"/>
      <c r="Z85">
        <v>0</v>
      </c>
    </row>
    <row r="86" spans="1:26" ht="24.95" customHeight="1" x14ac:dyDescent="0.25">
      <c r="A86" s="172"/>
      <c r="B86" s="169" t="s">
        <v>207</v>
      </c>
      <c r="C86" s="173" t="s">
        <v>230</v>
      </c>
      <c r="D86" s="169" t="s">
        <v>231</v>
      </c>
      <c r="E86" s="169" t="s">
        <v>113</v>
      </c>
      <c r="F86" s="170">
        <v>3.68</v>
      </c>
      <c r="G86" s="171"/>
      <c r="H86" s="171"/>
      <c r="I86" s="171">
        <f t="shared" si="12"/>
        <v>0</v>
      </c>
      <c r="J86" s="169">
        <f t="shared" si="13"/>
        <v>28.23</v>
      </c>
      <c r="K86" s="1">
        <f t="shared" si="14"/>
        <v>0</v>
      </c>
      <c r="L86" s="1"/>
      <c r="M86" s="1">
        <f>ROUND(F86*(G86),2)</f>
        <v>0</v>
      </c>
      <c r="N86" s="1">
        <v>7.67</v>
      </c>
      <c r="O86" s="1"/>
      <c r="P86" s="161"/>
      <c r="Q86" s="174"/>
      <c r="R86" s="174"/>
      <c r="S86" s="150"/>
      <c r="V86" s="175"/>
      <c r="Z86">
        <v>0</v>
      </c>
    </row>
    <row r="87" spans="1:26" ht="24.95" customHeight="1" x14ac:dyDescent="0.25">
      <c r="A87" s="172"/>
      <c r="B87" s="169" t="s">
        <v>207</v>
      </c>
      <c r="C87" s="173" t="s">
        <v>232</v>
      </c>
      <c r="D87" s="169" t="s">
        <v>233</v>
      </c>
      <c r="E87" s="169" t="s">
        <v>113</v>
      </c>
      <c r="F87" s="170">
        <v>3.68</v>
      </c>
      <c r="G87" s="171"/>
      <c r="H87" s="171"/>
      <c r="I87" s="171">
        <f t="shared" si="12"/>
        <v>0</v>
      </c>
      <c r="J87" s="169">
        <f t="shared" si="13"/>
        <v>42.32</v>
      </c>
      <c r="K87" s="1">
        <f t="shared" si="14"/>
        <v>0</v>
      </c>
      <c r="L87" s="1"/>
      <c r="M87" s="1">
        <f>ROUND(F87*(G87),2)</f>
        <v>0</v>
      </c>
      <c r="N87" s="1">
        <v>11.5</v>
      </c>
      <c r="O87" s="1"/>
      <c r="P87" s="161"/>
      <c r="Q87" s="174"/>
      <c r="R87" s="174"/>
      <c r="S87" s="150"/>
      <c r="V87" s="175"/>
      <c r="Z87">
        <v>0</v>
      </c>
    </row>
    <row r="88" spans="1:26" ht="24.95" customHeight="1" x14ac:dyDescent="0.25">
      <c r="A88" s="172"/>
      <c r="B88" s="169" t="s">
        <v>190</v>
      </c>
      <c r="C88" s="173" t="s">
        <v>234</v>
      </c>
      <c r="D88" s="169" t="s">
        <v>235</v>
      </c>
      <c r="E88" s="169" t="s">
        <v>96</v>
      </c>
      <c r="F88" s="170">
        <v>821.71</v>
      </c>
      <c r="G88" s="171"/>
      <c r="H88" s="171"/>
      <c r="I88" s="171">
        <f t="shared" si="12"/>
        <v>0</v>
      </c>
      <c r="J88" s="169">
        <f t="shared" si="13"/>
        <v>13796.51</v>
      </c>
      <c r="K88" s="1">
        <f t="shared" si="14"/>
        <v>0</v>
      </c>
      <c r="L88" s="1"/>
      <c r="M88" s="1">
        <f>ROUND(F88*(G88),2)</f>
        <v>0</v>
      </c>
      <c r="N88" s="1">
        <v>16.79</v>
      </c>
      <c r="O88" s="1"/>
      <c r="P88" s="161"/>
      <c r="Q88" s="174"/>
      <c r="R88" s="174"/>
      <c r="S88" s="150"/>
      <c r="V88" s="175"/>
      <c r="Z88">
        <v>0</v>
      </c>
    </row>
    <row r="89" spans="1:26" ht="24.95" customHeight="1" x14ac:dyDescent="0.25">
      <c r="A89" s="172"/>
      <c r="B89" s="169" t="s">
        <v>190</v>
      </c>
      <c r="C89" s="173" t="s">
        <v>236</v>
      </c>
      <c r="D89" s="169" t="s">
        <v>237</v>
      </c>
      <c r="E89" s="169" t="s">
        <v>96</v>
      </c>
      <c r="F89" s="170">
        <v>82.85</v>
      </c>
      <c r="G89" s="171"/>
      <c r="H89" s="171"/>
      <c r="I89" s="171">
        <f t="shared" si="12"/>
        <v>0</v>
      </c>
      <c r="J89" s="169">
        <f t="shared" si="13"/>
        <v>2089.48</v>
      </c>
      <c r="K89" s="1">
        <f t="shared" si="14"/>
        <v>0</v>
      </c>
      <c r="L89" s="1"/>
      <c r="M89" s="1">
        <f>ROUND(F89*(G89),2)</f>
        <v>0</v>
      </c>
      <c r="N89" s="1">
        <v>25.22</v>
      </c>
      <c r="O89" s="1"/>
      <c r="P89" s="161"/>
      <c r="Q89" s="174"/>
      <c r="R89" s="174"/>
      <c r="S89" s="150"/>
      <c r="V89" s="175"/>
      <c r="Z89">
        <v>0</v>
      </c>
    </row>
    <row r="90" spans="1:26" x14ac:dyDescent="0.25">
      <c r="A90" s="150"/>
      <c r="B90" s="150"/>
      <c r="C90" s="150"/>
      <c r="D90" s="150" t="s">
        <v>70</v>
      </c>
      <c r="E90" s="150"/>
      <c r="F90" s="168"/>
      <c r="G90" s="153"/>
      <c r="H90" s="153">
        <f>ROUND((SUM(M79:M89))/1,2)</f>
        <v>0</v>
      </c>
      <c r="I90" s="153">
        <f>ROUND((SUM(I79:I89))/1,2)</f>
        <v>0</v>
      </c>
      <c r="J90" s="150"/>
      <c r="K90" s="150"/>
      <c r="L90" s="150">
        <f>ROUND((SUM(L79:L89))/1,2)</f>
        <v>0</v>
      </c>
      <c r="M90" s="150">
        <f>ROUND((SUM(M79:M89))/1,2)</f>
        <v>0</v>
      </c>
      <c r="N90" s="150"/>
      <c r="O90" s="150"/>
      <c r="P90" s="176">
        <f>ROUND((SUM(P79:P89))/1,2)</f>
        <v>0</v>
      </c>
      <c r="Q90" s="147"/>
      <c r="R90" s="147"/>
      <c r="S90" s="176">
        <f>ROUND((SUM(S79:S89))/1,2)</f>
        <v>0.2</v>
      </c>
      <c r="T90" s="147"/>
      <c r="U90" s="147"/>
      <c r="V90" s="147"/>
      <c r="W90" s="147"/>
      <c r="X90" s="147"/>
      <c r="Y90" s="147"/>
      <c r="Z90" s="147"/>
    </row>
    <row r="91" spans="1:26" x14ac:dyDescent="0.25">
      <c r="A91" s="1"/>
      <c r="B91" s="1"/>
      <c r="C91" s="1"/>
      <c r="D91" s="1"/>
      <c r="E91" s="1"/>
      <c r="F91" s="161"/>
      <c r="G91" s="143"/>
      <c r="H91" s="143"/>
      <c r="I91" s="143"/>
      <c r="J91" s="1"/>
      <c r="K91" s="1"/>
      <c r="L91" s="1"/>
      <c r="M91" s="1"/>
      <c r="N91" s="1"/>
      <c r="O91" s="1"/>
      <c r="P91" s="1"/>
      <c r="S91" s="1"/>
    </row>
    <row r="92" spans="1:26" x14ac:dyDescent="0.25">
      <c r="A92" s="150"/>
      <c r="B92" s="150"/>
      <c r="C92" s="150"/>
      <c r="D92" s="150" t="s">
        <v>71</v>
      </c>
      <c r="E92" s="150"/>
      <c r="F92" s="168"/>
      <c r="G92" s="151"/>
      <c r="H92" s="151"/>
      <c r="I92" s="151"/>
      <c r="J92" s="150"/>
      <c r="K92" s="150"/>
      <c r="L92" s="150"/>
      <c r="M92" s="150"/>
      <c r="N92" s="150"/>
      <c r="O92" s="150"/>
      <c r="P92" s="150"/>
      <c r="Q92" s="147"/>
      <c r="R92" s="147"/>
      <c r="S92" s="150"/>
      <c r="T92" s="147"/>
      <c r="U92" s="147"/>
      <c r="V92" s="147"/>
      <c r="W92" s="147"/>
      <c r="X92" s="147"/>
      <c r="Y92" s="147"/>
      <c r="Z92" s="147"/>
    </row>
    <row r="93" spans="1:26" ht="24.95" customHeight="1" x14ac:dyDescent="0.25">
      <c r="A93" s="172"/>
      <c r="B93" s="169" t="s">
        <v>238</v>
      </c>
      <c r="C93" s="173" t="s">
        <v>239</v>
      </c>
      <c r="D93" s="169" t="s">
        <v>240</v>
      </c>
      <c r="E93" s="169" t="s">
        <v>241</v>
      </c>
      <c r="F93" s="170">
        <v>5</v>
      </c>
      <c r="G93" s="171"/>
      <c r="H93" s="171"/>
      <c r="I93" s="171">
        <f t="shared" ref="I93:I101" si="15">ROUND(F93*(G93+H93),2)</f>
        <v>0</v>
      </c>
      <c r="J93" s="169">
        <f t="shared" ref="J93:J101" si="16">ROUND(F93*(N93),2)</f>
        <v>703.6</v>
      </c>
      <c r="K93" s="1">
        <f t="shared" ref="K93:K101" si="17">ROUND(F93*(O93),2)</f>
        <v>0</v>
      </c>
      <c r="L93" s="1">
        <f t="shared" ref="L93:L101" si="18">ROUND(F93*(G93),2)</f>
        <v>0</v>
      </c>
      <c r="M93" s="1"/>
      <c r="N93" s="1">
        <v>140.72</v>
      </c>
      <c r="O93" s="1"/>
      <c r="P93" s="161"/>
      <c r="Q93" s="174"/>
      <c r="R93" s="174"/>
      <c r="S93" s="150"/>
      <c r="V93" s="175"/>
      <c r="Z93">
        <v>0</v>
      </c>
    </row>
    <row r="94" spans="1:26" ht="24.95" customHeight="1" x14ac:dyDescent="0.25">
      <c r="A94" s="172"/>
      <c r="B94" s="169" t="s">
        <v>238</v>
      </c>
      <c r="C94" s="173" t="s">
        <v>242</v>
      </c>
      <c r="D94" s="169" t="s">
        <v>243</v>
      </c>
      <c r="E94" s="169" t="s">
        <v>244</v>
      </c>
      <c r="F94" s="170">
        <v>5</v>
      </c>
      <c r="G94" s="171"/>
      <c r="H94" s="171"/>
      <c r="I94" s="171">
        <f t="shared" si="15"/>
        <v>0</v>
      </c>
      <c r="J94" s="169">
        <f t="shared" si="16"/>
        <v>180.7</v>
      </c>
      <c r="K94" s="1">
        <f t="shared" si="17"/>
        <v>0</v>
      </c>
      <c r="L94" s="1">
        <f t="shared" si="18"/>
        <v>0</v>
      </c>
      <c r="M94" s="1"/>
      <c r="N94" s="1">
        <v>36.14</v>
      </c>
      <c r="O94" s="1"/>
      <c r="P94" s="161"/>
      <c r="Q94" s="174"/>
      <c r="R94" s="174"/>
      <c r="S94" s="150"/>
      <c r="V94" s="175"/>
      <c r="Z94">
        <v>0</v>
      </c>
    </row>
    <row r="95" spans="1:26" ht="23.25" x14ac:dyDescent="0.25">
      <c r="A95" s="172"/>
      <c r="B95" s="169" t="s">
        <v>238</v>
      </c>
      <c r="C95" s="173" t="s">
        <v>245</v>
      </c>
      <c r="D95" s="169" t="s">
        <v>246</v>
      </c>
      <c r="E95" s="169" t="s">
        <v>241</v>
      </c>
      <c r="F95" s="170">
        <v>3</v>
      </c>
      <c r="G95" s="171"/>
      <c r="H95" s="171"/>
      <c r="I95" s="171">
        <f t="shared" si="15"/>
        <v>0</v>
      </c>
      <c r="J95" s="169">
        <f t="shared" si="16"/>
        <v>279.63</v>
      </c>
      <c r="K95" s="1">
        <f t="shared" si="17"/>
        <v>0</v>
      </c>
      <c r="L95" s="1">
        <f t="shared" si="18"/>
        <v>0</v>
      </c>
      <c r="M95" s="1"/>
      <c r="N95" s="1">
        <v>93.21</v>
      </c>
      <c r="O95" s="1"/>
      <c r="P95" s="161"/>
      <c r="Q95" s="174"/>
      <c r="R95" s="174"/>
      <c r="S95" s="150"/>
      <c r="V95" s="175"/>
      <c r="Z95">
        <v>0</v>
      </c>
    </row>
    <row r="96" spans="1:26" ht="24.95" customHeight="1" x14ac:dyDescent="0.25">
      <c r="A96" s="172"/>
      <c r="B96" s="169" t="s">
        <v>238</v>
      </c>
      <c r="C96" s="173" t="s">
        <v>247</v>
      </c>
      <c r="D96" s="169" t="s">
        <v>248</v>
      </c>
      <c r="E96" s="169" t="s">
        <v>244</v>
      </c>
      <c r="F96" s="170">
        <v>3</v>
      </c>
      <c r="G96" s="171"/>
      <c r="H96" s="171"/>
      <c r="I96" s="171">
        <f t="shared" si="15"/>
        <v>0</v>
      </c>
      <c r="J96" s="169">
        <f t="shared" si="16"/>
        <v>77.34</v>
      </c>
      <c r="K96" s="1">
        <f t="shared" si="17"/>
        <v>0</v>
      </c>
      <c r="L96" s="1">
        <f t="shared" si="18"/>
        <v>0</v>
      </c>
      <c r="M96" s="1"/>
      <c r="N96" s="1">
        <v>25.78</v>
      </c>
      <c r="O96" s="1"/>
      <c r="P96" s="168">
        <v>5.7000000000000009E-4</v>
      </c>
      <c r="Q96" s="174"/>
      <c r="R96" s="174">
        <v>5.7000000000000009E-4</v>
      </c>
      <c r="S96" s="150">
        <f>ROUND(F96*(R96),3)</f>
        <v>2E-3</v>
      </c>
      <c r="V96" s="175"/>
      <c r="Z96">
        <v>0</v>
      </c>
    </row>
    <row r="97" spans="1:26" ht="24.95" customHeight="1" x14ac:dyDescent="0.25">
      <c r="A97" s="172"/>
      <c r="B97" s="169" t="s">
        <v>238</v>
      </c>
      <c r="C97" s="173" t="s">
        <v>249</v>
      </c>
      <c r="D97" s="169" t="s">
        <v>250</v>
      </c>
      <c r="E97" s="169" t="s">
        <v>241</v>
      </c>
      <c r="F97" s="170">
        <v>5</v>
      </c>
      <c r="G97" s="171"/>
      <c r="H97" s="171"/>
      <c r="I97" s="171">
        <f t="shared" si="15"/>
        <v>0</v>
      </c>
      <c r="J97" s="169">
        <f t="shared" si="16"/>
        <v>61.95</v>
      </c>
      <c r="K97" s="1">
        <f t="shared" si="17"/>
        <v>0</v>
      </c>
      <c r="L97" s="1">
        <f t="shared" si="18"/>
        <v>0</v>
      </c>
      <c r="M97" s="1"/>
      <c r="N97" s="1">
        <v>12.39</v>
      </c>
      <c r="O97" s="1"/>
      <c r="P97" s="161"/>
      <c r="Q97" s="174"/>
      <c r="R97" s="174"/>
      <c r="S97" s="150"/>
      <c r="V97" s="175"/>
      <c r="Z97">
        <v>0</v>
      </c>
    </row>
    <row r="98" spans="1:26" ht="24.95" customHeight="1" x14ac:dyDescent="0.25">
      <c r="A98" s="172"/>
      <c r="B98" s="169" t="s">
        <v>238</v>
      </c>
      <c r="C98" s="173" t="s">
        <v>251</v>
      </c>
      <c r="D98" s="169" t="s">
        <v>252</v>
      </c>
      <c r="E98" s="169" t="s">
        <v>150</v>
      </c>
      <c r="F98" s="170">
        <v>3</v>
      </c>
      <c r="G98" s="171"/>
      <c r="H98" s="171"/>
      <c r="I98" s="171">
        <f t="shared" si="15"/>
        <v>0</v>
      </c>
      <c r="J98" s="169">
        <f t="shared" si="16"/>
        <v>90.18</v>
      </c>
      <c r="K98" s="1">
        <f t="shared" si="17"/>
        <v>0</v>
      </c>
      <c r="L98" s="1">
        <f t="shared" si="18"/>
        <v>0</v>
      </c>
      <c r="M98" s="1"/>
      <c r="N98" s="1">
        <v>30.06</v>
      </c>
      <c r="O98" s="1"/>
      <c r="P98" s="161"/>
      <c r="Q98" s="174"/>
      <c r="R98" s="174"/>
      <c r="S98" s="150"/>
      <c r="V98" s="175"/>
      <c r="Z98">
        <v>0</v>
      </c>
    </row>
    <row r="99" spans="1:26" ht="24.95" customHeight="1" x14ac:dyDescent="0.25">
      <c r="A99" s="172"/>
      <c r="B99" s="169" t="s">
        <v>238</v>
      </c>
      <c r="C99" s="173" t="s">
        <v>253</v>
      </c>
      <c r="D99" s="169" t="s">
        <v>254</v>
      </c>
      <c r="E99" s="169" t="s">
        <v>141</v>
      </c>
      <c r="F99" s="170">
        <v>3</v>
      </c>
      <c r="G99" s="171"/>
      <c r="H99" s="171"/>
      <c r="I99" s="171">
        <f t="shared" si="15"/>
        <v>0</v>
      </c>
      <c r="J99" s="169">
        <f t="shared" si="16"/>
        <v>26.58</v>
      </c>
      <c r="K99" s="1">
        <f t="shared" si="17"/>
        <v>0</v>
      </c>
      <c r="L99" s="1">
        <f t="shared" si="18"/>
        <v>0</v>
      </c>
      <c r="M99" s="1"/>
      <c r="N99" s="1">
        <v>8.86</v>
      </c>
      <c r="O99" s="1"/>
      <c r="P99" s="161"/>
      <c r="Q99" s="174"/>
      <c r="R99" s="174"/>
      <c r="S99" s="150"/>
      <c r="V99" s="175"/>
      <c r="Z99">
        <v>0</v>
      </c>
    </row>
    <row r="100" spans="1:26" ht="24.95" customHeight="1" x14ac:dyDescent="0.25">
      <c r="A100" s="172"/>
      <c r="B100" s="169" t="s">
        <v>238</v>
      </c>
      <c r="C100" s="173" t="s">
        <v>255</v>
      </c>
      <c r="D100" s="169" t="s">
        <v>256</v>
      </c>
      <c r="E100" s="177">
        <v>1</v>
      </c>
      <c r="F100" s="170">
        <v>3.0000000000000001E-3</v>
      </c>
      <c r="G100" s="171"/>
      <c r="H100" s="171"/>
      <c r="I100" s="171">
        <f t="shared" si="15"/>
        <v>0</v>
      </c>
      <c r="J100" s="169">
        <f t="shared" si="16"/>
        <v>7.01</v>
      </c>
      <c r="K100" s="1">
        <f t="shared" si="17"/>
        <v>0</v>
      </c>
      <c r="L100" s="1">
        <f t="shared" si="18"/>
        <v>0</v>
      </c>
      <c r="M100" s="1"/>
      <c r="N100" s="1">
        <v>2337.96</v>
      </c>
      <c r="O100" s="1"/>
      <c r="P100" s="161"/>
      <c r="Q100" s="174"/>
      <c r="R100" s="174"/>
      <c r="S100" s="150"/>
      <c r="V100" s="175"/>
      <c r="Z100">
        <v>0</v>
      </c>
    </row>
    <row r="101" spans="1:26" ht="24.95" customHeight="1" x14ac:dyDescent="0.25">
      <c r="A101" s="172"/>
      <c r="B101" s="169" t="s">
        <v>257</v>
      </c>
      <c r="C101" s="173" t="s">
        <v>258</v>
      </c>
      <c r="D101" s="169" t="s">
        <v>259</v>
      </c>
      <c r="E101" s="169" t="s">
        <v>260</v>
      </c>
      <c r="F101" s="170">
        <v>1</v>
      </c>
      <c r="G101" s="171"/>
      <c r="H101" s="171"/>
      <c r="I101" s="171">
        <f t="shared" si="15"/>
        <v>0</v>
      </c>
      <c r="J101" s="169">
        <f t="shared" si="16"/>
        <v>918</v>
      </c>
      <c r="K101" s="1">
        <f t="shared" si="17"/>
        <v>0</v>
      </c>
      <c r="L101" s="1">
        <f t="shared" si="18"/>
        <v>0</v>
      </c>
      <c r="M101" s="1"/>
      <c r="N101" s="1">
        <v>918</v>
      </c>
      <c r="O101" s="1"/>
      <c r="P101" s="161"/>
      <c r="Q101" s="174"/>
      <c r="R101" s="174"/>
      <c r="S101" s="150"/>
      <c r="V101" s="175"/>
      <c r="Z101">
        <v>0</v>
      </c>
    </row>
    <row r="102" spans="1:26" x14ac:dyDescent="0.25">
      <c r="A102" s="150"/>
      <c r="B102" s="150"/>
      <c r="C102" s="150"/>
      <c r="D102" s="150" t="s">
        <v>71</v>
      </c>
      <c r="E102" s="150"/>
      <c r="F102" s="168"/>
      <c r="G102" s="153"/>
      <c r="H102" s="153">
        <f>ROUND((SUM(M92:M101))/1,2)</f>
        <v>0</v>
      </c>
      <c r="I102" s="153">
        <f>ROUND((SUM(I92:I101))/1,2)</f>
        <v>0</v>
      </c>
      <c r="J102" s="150"/>
      <c r="K102" s="150"/>
      <c r="L102" s="150">
        <f>ROUND((SUM(L92:L101))/1,2)</f>
        <v>0</v>
      </c>
      <c r="M102" s="150">
        <f>ROUND((SUM(M92:M101))/1,2)</f>
        <v>0</v>
      </c>
      <c r="N102" s="150"/>
      <c r="O102" s="150"/>
      <c r="P102" s="176">
        <f>ROUND((SUM(P92:P101))/1,2)</f>
        <v>0</v>
      </c>
      <c r="Q102" s="147"/>
      <c r="R102" s="147"/>
      <c r="S102" s="176">
        <f>ROUND((SUM(S92:S101))/1,2)</f>
        <v>0</v>
      </c>
      <c r="T102" s="147"/>
      <c r="U102" s="147"/>
      <c r="V102" s="147"/>
      <c r="W102" s="147"/>
      <c r="X102" s="147"/>
      <c r="Y102" s="147"/>
      <c r="Z102" s="147"/>
    </row>
    <row r="103" spans="1:26" x14ac:dyDescent="0.25">
      <c r="A103" s="1"/>
      <c r="B103" s="1"/>
      <c r="C103" s="1"/>
      <c r="D103" s="1"/>
      <c r="E103" s="1"/>
      <c r="F103" s="161"/>
      <c r="G103" s="143"/>
      <c r="H103" s="143"/>
      <c r="I103" s="143"/>
      <c r="J103" s="1"/>
      <c r="K103" s="1"/>
      <c r="L103" s="1"/>
      <c r="M103" s="1"/>
      <c r="N103" s="1"/>
      <c r="O103" s="1"/>
      <c r="P103" s="1"/>
      <c r="S103" s="1"/>
    </row>
    <row r="104" spans="1:26" x14ac:dyDescent="0.25">
      <c r="A104" s="150"/>
      <c r="B104" s="150"/>
      <c r="C104" s="150"/>
      <c r="D104" s="150" t="s">
        <v>72</v>
      </c>
      <c r="E104" s="150"/>
      <c r="F104" s="168"/>
      <c r="G104" s="151"/>
      <c r="H104" s="151"/>
      <c r="I104" s="151"/>
      <c r="J104" s="150"/>
      <c r="K104" s="150"/>
      <c r="L104" s="150"/>
      <c r="M104" s="150"/>
      <c r="N104" s="150"/>
      <c r="O104" s="150"/>
      <c r="P104" s="150"/>
      <c r="Q104" s="147"/>
      <c r="R104" s="147"/>
      <c r="S104" s="150"/>
      <c r="T104" s="147"/>
      <c r="U104" s="147"/>
      <c r="V104" s="147"/>
      <c r="W104" s="147"/>
      <c r="X104" s="147"/>
      <c r="Y104" s="147"/>
      <c r="Z104" s="147"/>
    </row>
    <row r="105" spans="1:26" ht="24.95" customHeight="1" x14ac:dyDescent="0.25">
      <c r="A105" s="172"/>
      <c r="B105" s="169" t="s">
        <v>261</v>
      </c>
      <c r="C105" s="173" t="s">
        <v>262</v>
      </c>
      <c r="D105" s="169" t="s">
        <v>263</v>
      </c>
      <c r="E105" s="169" t="s">
        <v>96</v>
      </c>
      <c r="F105" s="170">
        <v>56.62</v>
      </c>
      <c r="G105" s="171"/>
      <c r="H105" s="171"/>
      <c r="I105" s="171">
        <f>ROUND(F105*(G105+H105),2)</f>
        <v>0</v>
      </c>
      <c r="J105" s="169">
        <f>ROUND(F105*(N105),2)</f>
        <v>743.99</v>
      </c>
      <c r="K105" s="1">
        <f>ROUND(F105*(O105),2)</f>
        <v>0</v>
      </c>
      <c r="L105" s="1">
        <f>ROUND(F105*(G105),2)</f>
        <v>0</v>
      </c>
      <c r="M105" s="1"/>
      <c r="N105" s="1">
        <v>13.14</v>
      </c>
      <c r="O105" s="1"/>
      <c r="P105" s="168">
        <v>1.112E-2</v>
      </c>
      <c r="Q105" s="174"/>
      <c r="R105" s="174">
        <v>1.112E-2</v>
      </c>
      <c r="S105" s="150">
        <f>ROUND(F105*(R105),3)</f>
        <v>0.63</v>
      </c>
      <c r="V105" s="175"/>
      <c r="Z105">
        <v>0</v>
      </c>
    </row>
    <row r="106" spans="1:26" ht="24.95" customHeight="1" x14ac:dyDescent="0.25">
      <c r="A106" s="172"/>
      <c r="B106" s="169" t="s">
        <v>261</v>
      </c>
      <c r="C106" s="173" t="s">
        <v>264</v>
      </c>
      <c r="D106" s="169" t="s">
        <v>265</v>
      </c>
      <c r="E106" s="169" t="s">
        <v>96</v>
      </c>
      <c r="F106" s="170">
        <v>56.62</v>
      </c>
      <c r="G106" s="171"/>
      <c r="H106" s="171"/>
      <c r="I106" s="171">
        <f>ROUND(F106*(G106+H106),2)</f>
        <v>0</v>
      </c>
      <c r="J106" s="169">
        <f>ROUND(F106*(N106),2)</f>
        <v>37.94</v>
      </c>
      <c r="K106" s="1">
        <f>ROUND(F106*(O106),2)</f>
        <v>0</v>
      </c>
      <c r="L106" s="1">
        <f>ROUND(F106*(G106),2)</f>
        <v>0</v>
      </c>
      <c r="M106" s="1"/>
      <c r="N106" s="1">
        <v>0.67</v>
      </c>
      <c r="O106" s="1"/>
      <c r="P106" s="168">
        <v>2.4000000000000001E-4</v>
      </c>
      <c r="Q106" s="174"/>
      <c r="R106" s="174">
        <v>2.4000000000000001E-4</v>
      </c>
      <c r="S106" s="150">
        <f>ROUND(F106*(R106),3)</f>
        <v>1.4E-2</v>
      </c>
      <c r="V106" s="175"/>
      <c r="Z106">
        <v>0</v>
      </c>
    </row>
    <row r="107" spans="1:26" ht="24.95" customHeight="1" x14ac:dyDescent="0.25">
      <c r="A107" s="172"/>
      <c r="B107" s="169" t="s">
        <v>261</v>
      </c>
      <c r="C107" s="173" t="s">
        <v>266</v>
      </c>
      <c r="D107" s="169" t="s">
        <v>267</v>
      </c>
      <c r="E107" s="177">
        <v>1</v>
      </c>
      <c r="F107" s="170">
        <v>5.1999999999999998E-2</v>
      </c>
      <c r="G107" s="171"/>
      <c r="H107" s="171"/>
      <c r="I107" s="171">
        <f>ROUND(F107*(G107+H107),2)</f>
        <v>0</v>
      </c>
      <c r="J107" s="169">
        <f>ROUND(F107*(N107),2)</f>
        <v>40.659999999999997</v>
      </c>
      <c r="K107" s="1">
        <f>ROUND(F107*(O107),2)</f>
        <v>0</v>
      </c>
      <c r="L107" s="1">
        <f>ROUND(F107*(G107),2)</f>
        <v>0</v>
      </c>
      <c r="M107" s="1"/>
      <c r="N107" s="1">
        <v>781.92</v>
      </c>
      <c r="O107" s="1"/>
      <c r="P107" s="161"/>
      <c r="Q107" s="174"/>
      <c r="R107" s="174"/>
      <c r="S107" s="150"/>
      <c r="V107" s="175"/>
      <c r="Z107">
        <v>0</v>
      </c>
    </row>
    <row r="108" spans="1:26" x14ac:dyDescent="0.25">
      <c r="A108" s="150"/>
      <c r="B108" s="150"/>
      <c r="C108" s="150"/>
      <c r="D108" s="150" t="s">
        <v>72</v>
      </c>
      <c r="E108" s="150"/>
      <c r="F108" s="168"/>
      <c r="G108" s="153"/>
      <c r="H108" s="153">
        <f>ROUND((SUM(M104:M107))/1,2)</f>
        <v>0</v>
      </c>
      <c r="I108" s="153">
        <f>ROUND((SUM(I104:I107))/1,2)</f>
        <v>0</v>
      </c>
      <c r="J108" s="150"/>
      <c r="K108" s="150"/>
      <c r="L108" s="150">
        <f>ROUND((SUM(L104:L107))/1,2)</f>
        <v>0</v>
      </c>
      <c r="M108" s="150">
        <f>ROUND((SUM(M104:M107))/1,2)</f>
        <v>0</v>
      </c>
      <c r="N108" s="150"/>
      <c r="O108" s="150"/>
      <c r="P108" s="176">
        <f>ROUND((SUM(P104:P107))/1,2)</f>
        <v>0.01</v>
      </c>
      <c r="Q108" s="147"/>
      <c r="R108" s="147"/>
      <c r="S108" s="176">
        <f>ROUND((SUM(S104:S107))/1,2)</f>
        <v>0.64</v>
      </c>
      <c r="T108" s="147"/>
      <c r="U108" s="147"/>
      <c r="V108" s="147"/>
      <c r="W108" s="147"/>
      <c r="X108" s="147"/>
      <c r="Y108" s="147"/>
      <c r="Z108" s="147"/>
    </row>
    <row r="109" spans="1:26" x14ac:dyDescent="0.25">
      <c r="A109" s="1"/>
      <c r="B109" s="1"/>
      <c r="C109" s="1"/>
      <c r="D109" s="1"/>
      <c r="E109" s="1"/>
      <c r="F109" s="161"/>
      <c r="G109" s="143"/>
      <c r="H109" s="143"/>
      <c r="I109" s="143"/>
      <c r="J109" s="1"/>
      <c r="K109" s="1"/>
      <c r="L109" s="1"/>
      <c r="M109" s="1"/>
      <c r="N109" s="1"/>
      <c r="O109" s="1"/>
      <c r="P109" s="1"/>
      <c r="S109" s="1"/>
    </row>
    <row r="110" spans="1:26" x14ac:dyDescent="0.25">
      <c r="A110" s="150"/>
      <c r="B110" s="150"/>
      <c r="C110" s="150"/>
      <c r="D110" s="150" t="s">
        <v>73</v>
      </c>
      <c r="E110" s="150"/>
      <c r="F110" s="168"/>
      <c r="G110" s="151"/>
      <c r="H110" s="151"/>
      <c r="I110" s="151"/>
      <c r="J110" s="150"/>
      <c r="K110" s="150"/>
      <c r="L110" s="150"/>
      <c r="M110" s="150"/>
      <c r="N110" s="150"/>
      <c r="O110" s="150"/>
      <c r="P110" s="150"/>
      <c r="Q110" s="147"/>
      <c r="R110" s="147"/>
      <c r="S110" s="150"/>
      <c r="T110" s="147"/>
      <c r="U110" s="147"/>
      <c r="V110" s="147"/>
      <c r="W110" s="147"/>
      <c r="X110" s="147"/>
      <c r="Y110" s="147"/>
      <c r="Z110" s="147"/>
    </row>
    <row r="111" spans="1:26" ht="24.95" customHeight="1" x14ac:dyDescent="0.25">
      <c r="A111" s="172"/>
      <c r="B111" s="169" t="s">
        <v>268</v>
      </c>
      <c r="C111" s="173" t="s">
        <v>269</v>
      </c>
      <c r="D111" s="169" t="s">
        <v>270</v>
      </c>
      <c r="E111" s="169" t="s">
        <v>96</v>
      </c>
      <c r="F111" s="170">
        <v>7.52</v>
      </c>
      <c r="G111" s="171"/>
      <c r="H111" s="171"/>
      <c r="I111" s="171">
        <f>ROUND(F111*(G111+H111),2)</f>
        <v>0</v>
      </c>
      <c r="J111" s="169">
        <f>ROUND(F111*(N111),2)</f>
        <v>143.93</v>
      </c>
      <c r="K111" s="1">
        <f>ROUND(F111*(O111),2)</f>
        <v>0</v>
      </c>
      <c r="L111" s="1">
        <f>ROUND(F111*(G111),2)</f>
        <v>0</v>
      </c>
      <c r="M111" s="1"/>
      <c r="N111" s="1">
        <v>19.14</v>
      </c>
      <c r="O111" s="1"/>
      <c r="P111" s="168">
        <v>1.4829999999999999E-2</v>
      </c>
      <c r="Q111" s="174"/>
      <c r="R111" s="174">
        <v>1.4829999999999999E-2</v>
      </c>
      <c r="S111" s="150">
        <f>ROUND(F111*(R111),3)</f>
        <v>0.112</v>
      </c>
      <c r="V111" s="175"/>
      <c r="Z111">
        <v>0</v>
      </c>
    </row>
    <row r="112" spans="1:26" ht="35.1" customHeight="1" x14ac:dyDescent="0.25">
      <c r="A112" s="172"/>
      <c r="B112" s="169" t="s">
        <v>268</v>
      </c>
      <c r="C112" s="173" t="s">
        <v>271</v>
      </c>
      <c r="D112" s="169" t="s">
        <v>272</v>
      </c>
      <c r="E112" s="169" t="s">
        <v>96</v>
      </c>
      <c r="F112" s="170">
        <v>309.89</v>
      </c>
      <c r="G112" s="171"/>
      <c r="H112" s="171"/>
      <c r="I112" s="171">
        <f>ROUND(F112*(G112+H112),2)</f>
        <v>0</v>
      </c>
      <c r="J112" s="169">
        <f>ROUND(F112*(N112),2)</f>
        <v>6300.06</v>
      </c>
      <c r="K112" s="1">
        <f>ROUND(F112*(O112),2)</f>
        <v>0</v>
      </c>
      <c r="L112" s="1">
        <f>ROUND(F112*(G112),2)</f>
        <v>0</v>
      </c>
      <c r="M112" s="1"/>
      <c r="N112" s="1">
        <v>20.329999999999998</v>
      </c>
      <c r="O112" s="1"/>
      <c r="P112" s="168">
        <v>1.4159999999999999E-2</v>
      </c>
      <c r="Q112" s="174"/>
      <c r="R112" s="174">
        <v>1.4159999999999999E-2</v>
      </c>
      <c r="S112" s="150">
        <f>ROUND(F112*(R112),3)</f>
        <v>4.3879999999999999</v>
      </c>
      <c r="V112" s="175"/>
      <c r="Z112">
        <v>0</v>
      </c>
    </row>
    <row r="113" spans="1:26" ht="24.95" customHeight="1" x14ac:dyDescent="0.25">
      <c r="A113" s="172"/>
      <c r="B113" s="169" t="s">
        <v>268</v>
      </c>
      <c r="C113" s="173" t="s">
        <v>273</v>
      </c>
      <c r="D113" s="169" t="s">
        <v>274</v>
      </c>
      <c r="E113" s="177">
        <v>1</v>
      </c>
      <c r="F113" s="170">
        <v>8.0000000000000002E-3</v>
      </c>
      <c r="G113" s="171"/>
      <c r="H113" s="171"/>
      <c r="I113" s="171">
        <f>ROUND(F113*(G113+H113),2)</f>
        <v>0</v>
      </c>
      <c r="J113" s="169">
        <f>ROUND(F113*(N113),2)</f>
        <v>51.54</v>
      </c>
      <c r="K113" s="1">
        <f>ROUND(F113*(O113),2)</f>
        <v>0</v>
      </c>
      <c r="L113" s="1">
        <f>ROUND(F113*(G113),2)</f>
        <v>0</v>
      </c>
      <c r="M113" s="1"/>
      <c r="N113" s="1">
        <v>6442.62</v>
      </c>
      <c r="O113" s="1"/>
      <c r="P113" s="161"/>
      <c r="Q113" s="174"/>
      <c r="R113" s="174"/>
      <c r="S113" s="150"/>
      <c r="V113" s="175"/>
      <c r="Z113">
        <v>0</v>
      </c>
    </row>
    <row r="114" spans="1:26" x14ac:dyDescent="0.25">
      <c r="A114" s="150"/>
      <c r="B114" s="150"/>
      <c r="C114" s="150"/>
      <c r="D114" s="150" t="s">
        <v>73</v>
      </c>
      <c r="E114" s="150"/>
      <c r="F114" s="168"/>
      <c r="G114" s="153"/>
      <c r="H114" s="153">
        <f>ROUND((SUM(M110:M113))/1,2)</f>
        <v>0</v>
      </c>
      <c r="I114" s="153">
        <f>ROUND((SUM(I110:I113))/1,2)</f>
        <v>0</v>
      </c>
      <c r="J114" s="150"/>
      <c r="K114" s="150"/>
      <c r="L114" s="150">
        <f>ROUND((SUM(L110:L113))/1,2)</f>
        <v>0</v>
      </c>
      <c r="M114" s="150">
        <f>ROUND((SUM(M110:M113))/1,2)</f>
        <v>0</v>
      </c>
      <c r="N114" s="150"/>
      <c r="O114" s="150"/>
      <c r="P114" s="176">
        <f>ROUND((SUM(P110:P113))/1,2)</f>
        <v>0.03</v>
      </c>
      <c r="Q114" s="147"/>
      <c r="R114" s="147"/>
      <c r="S114" s="176">
        <f>ROUND((SUM(S110:S113))/1,2)</f>
        <v>4.5</v>
      </c>
      <c r="T114" s="147"/>
      <c r="U114" s="147"/>
      <c r="V114" s="147"/>
      <c r="W114" s="147"/>
      <c r="X114" s="147"/>
      <c r="Y114" s="147"/>
      <c r="Z114" s="147"/>
    </row>
    <row r="115" spans="1:26" x14ac:dyDescent="0.25">
      <c r="A115" s="1"/>
      <c r="B115" s="1"/>
      <c r="C115" s="1"/>
      <c r="D115" s="1"/>
      <c r="E115" s="1"/>
      <c r="F115" s="161"/>
      <c r="G115" s="143"/>
      <c r="H115" s="143"/>
      <c r="I115" s="143"/>
      <c r="J115" s="1"/>
      <c r="K115" s="1"/>
      <c r="L115" s="1"/>
      <c r="M115" s="1"/>
      <c r="N115" s="1"/>
      <c r="O115" s="1"/>
      <c r="P115" s="1"/>
      <c r="S115" s="1"/>
    </row>
    <row r="116" spans="1:26" x14ac:dyDescent="0.25">
      <c r="A116" s="150"/>
      <c r="B116" s="150"/>
      <c r="C116" s="150"/>
      <c r="D116" s="150" t="s">
        <v>74</v>
      </c>
      <c r="E116" s="150"/>
      <c r="F116" s="168"/>
      <c r="G116" s="151"/>
      <c r="H116" s="151"/>
      <c r="I116" s="151"/>
      <c r="J116" s="150"/>
      <c r="K116" s="150"/>
      <c r="L116" s="150"/>
      <c r="M116" s="150"/>
      <c r="N116" s="150"/>
      <c r="O116" s="150"/>
      <c r="P116" s="150"/>
      <c r="Q116" s="147"/>
      <c r="R116" s="147"/>
      <c r="S116" s="150"/>
      <c r="T116" s="147"/>
      <c r="U116" s="147"/>
      <c r="V116" s="147"/>
      <c r="W116" s="147"/>
      <c r="X116" s="147"/>
      <c r="Y116" s="147"/>
      <c r="Z116" s="147"/>
    </row>
    <row r="117" spans="1:26" ht="24.95" customHeight="1" x14ac:dyDescent="0.25">
      <c r="A117" s="172"/>
      <c r="B117" s="169" t="s">
        <v>275</v>
      </c>
      <c r="C117" s="173" t="s">
        <v>276</v>
      </c>
      <c r="D117" s="169" t="s">
        <v>277</v>
      </c>
      <c r="E117" s="169" t="s">
        <v>278</v>
      </c>
      <c r="F117" s="170">
        <v>32.299999999999997</v>
      </c>
      <c r="G117" s="171"/>
      <c r="H117" s="171"/>
      <c r="I117" s="171">
        <f t="shared" ref="I117:I126" si="19">ROUND(F117*(G117+H117),2)</f>
        <v>0</v>
      </c>
      <c r="J117" s="169">
        <f t="shared" ref="J117:J126" si="20">ROUND(F117*(N117),2)</f>
        <v>322.35000000000002</v>
      </c>
      <c r="K117" s="1">
        <f t="shared" ref="K117:K126" si="21">ROUND(F117*(O117),2)</f>
        <v>0</v>
      </c>
      <c r="L117" s="1">
        <f t="shared" ref="L117:L126" si="22">ROUND(F117*(G117),2)</f>
        <v>0</v>
      </c>
      <c r="M117" s="1"/>
      <c r="N117" s="1">
        <v>9.98</v>
      </c>
      <c r="O117" s="1"/>
      <c r="P117" s="168">
        <v>1.3000000000000002E-4</v>
      </c>
      <c r="Q117" s="174"/>
      <c r="R117" s="174">
        <v>1.3000000000000002E-4</v>
      </c>
      <c r="S117" s="150">
        <f t="shared" ref="S117:S125" si="23">ROUND(F117*(R117),3)</f>
        <v>4.0000000000000001E-3</v>
      </c>
      <c r="V117" s="175"/>
      <c r="Z117">
        <v>0</v>
      </c>
    </row>
    <row r="118" spans="1:26" ht="24.95" customHeight="1" x14ac:dyDescent="0.25">
      <c r="A118" s="172"/>
      <c r="B118" s="169" t="s">
        <v>275</v>
      </c>
      <c r="C118" s="173" t="s">
        <v>279</v>
      </c>
      <c r="D118" s="169" t="s">
        <v>280</v>
      </c>
      <c r="E118" s="169" t="s">
        <v>278</v>
      </c>
      <c r="F118" s="170">
        <v>100</v>
      </c>
      <c r="G118" s="171"/>
      <c r="H118" s="171"/>
      <c r="I118" s="171">
        <f t="shared" si="19"/>
        <v>0</v>
      </c>
      <c r="J118" s="169">
        <f t="shared" si="20"/>
        <v>673</v>
      </c>
      <c r="K118" s="1">
        <f t="shared" si="21"/>
        <v>0</v>
      </c>
      <c r="L118" s="1">
        <f t="shared" si="22"/>
        <v>0</v>
      </c>
      <c r="M118" s="1"/>
      <c r="N118" s="1">
        <v>6.73</v>
      </c>
      <c r="O118" s="1"/>
      <c r="P118" s="168">
        <v>6.0999999999999997E-4</v>
      </c>
      <c r="Q118" s="174"/>
      <c r="R118" s="174">
        <v>6.0999999999999997E-4</v>
      </c>
      <c r="S118" s="150">
        <f t="shared" si="23"/>
        <v>6.0999999999999999E-2</v>
      </c>
      <c r="V118" s="175"/>
      <c r="Z118">
        <v>0</v>
      </c>
    </row>
    <row r="119" spans="1:26" ht="24.95" customHeight="1" x14ac:dyDescent="0.25">
      <c r="A119" s="172"/>
      <c r="B119" s="169" t="s">
        <v>275</v>
      </c>
      <c r="C119" s="173" t="s">
        <v>281</v>
      </c>
      <c r="D119" s="169" t="s">
        <v>282</v>
      </c>
      <c r="E119" s="169" t="s">
        <v>278</v>
      </c>
      <c r="F119" s="170">
        <v>57.5</v>
      </c>
      <c r="G119" s="171"/>
      <c r="H119" s="171"/>
      <c r="I119" s="171">
        <f t="shared" si="19"/>
        <v>0</v>
      </c>
      <c r="J119" s="169">
        <f t="shared" si="20"/>
        <v>909.08</v>
      </c>
      <c r="K119" s="1">
        <f t="shared" si="21"/>
        <v>0</v>
      </c>
      <c r="L119" s="1">
        <f t="shared" si="22"/>
        <v>0</v>
      </c>
      <c r="M119" s="1"/>
      <c r="N119" s="1">
        <v>15.81</v>
      </c>
      <c r="O119" s="1"/>
      <c r="P119" s="168">
        <v>3.3300000000000001E-3</v>
      </c>
      <c r="Q119" s="174"/>
      <c r="R119" s="174">
        <v>3.3300000000000001E-3</v>
      </c>
      <c r="S119" s="150">
        <f t="shared" si="23"/>
        <v>0.191</v>
      </c>
      <c r="V119" s="175"/>
      <c r="Z119">
        <v>0</v>
      </c>
    </row>
    <row r="120" spans="1:26" ht="24.95" customHeight="1" x14ac:dyDescent="0.25">
      <c r="A120" s="172"/>
      <c r="B120" s="169" t="s">
        <v>275</v>
      </c>
      <c r="C120" s="173" t="s">
        <v>283</v>
      </c>
      <c r="D120" s="169" t="s">
        <v>284</v>
      </c>
      <c r="E120" s="169" t="s">
        <v>278</v>
      </c>
      <c r="F120" s="170">
        <v>6.67</v>
      </c>
      <c r="G120" s="171"/>
      <c r="H120" s="171"/>
      <c r="I120" s="171">
        <f t="shared" si="19"/>
        <v>0</v>
      </c>
      <c r="J120" s="169">
        <f t="shared" si="20"/>
        <v>125.46</v>
      </c>
      <c r="K120" s="1">
        <f t="shared" si="21"/>
        <v>0</v>
      </c>
      <c r="L120" s="1">
        <f t="shared" si="22"/>
        <v>0</v>
      </c>
      <c r="M120" s="1"/>
      <c r="N120" s="1">
        <v>18.809999999999999</v>
      </c>
      <c r="O120" s="1"/>
      <c r="P120" s="168">
        <v>4.1200000000000004E-3</v>
      </c>
      <c r="Q120" s="174"/>
      <c r="R120" s="174">
        <v>4.1200000000000004E-3</v>
      </c>
      <c r="S120" s="150">
        <f t="shared" si="23"/>
        <v>2.7E-2</v>
      </c>
      <c r="V120" s="175"/>
      <c r="Z120">
        <v>0</v>
      </c>
    </row>
    <row r="121" spans="1:26" ht="24.95" customHeight="1" x14ac:dyDescent="0.25">
      <c r="A121" s="172"/>
      <c r="B121" s="169" t="s">
        <v>275</v>
      </c>
      <c r="C121" s="173" t="s">
        <v>285</v>
      </c>
      <c r="D121" s="169" t="s">
        <v>286</v>
      </c>
      <c r="E121" s="169" t="s">
        <v>278</v>
      </c>
      <c r="F121" s="170">
        <v>34.5</v>
      </c>
      <c r="G121" s="171"/>
      <c r="H121" s="171"/>
      <c r="I121" s="171">
        <f t="shared" si="19"/>
        <v>0</v>
      </c>
      <c r="J121" s="169">
        <f t="shared" si="20"/>
        <v>918.74</v>
      </c>
      <c r="K121" s="1">
        <f t="shared" si="21"/>
        <v>0</v>
      </c>
      <c r="L121" s="1">
        <f t="shared" si="22"/>
        <v>0</v>
      </c>
      <c r="M121" s="1"/>
      <c r="N121" s="1">
        <v>26.63</v>
      </c>
      <c r="O121" s="1"/>
      <c r="P121" s="168">
        <v>2.3700000000000006E-3</v>
      </c>
      <c r="Q121" s="174"/>
      <c r="R121" s="174">
        <v>2.3700000000000006E-3</v>
      </c>
      <c r="S121" s="150">
        <f t="shared" si="23"/>
        <v>8.2000000000000003E-2</v>
      </c>
      <c r="V121" s="175"/>
      <c r="Z121">
        <v>0</v>
      </c>
    </row>
    <row r="122" spans="1:26" ht="24.95" customHeight="1" x14ac:dyDescent="0.25">
      <c r="A122" s="172"/>
      <c r="B122" s="169" t="s">
        <v>275</v>
      </c>
      <c r="C122" s="173" t="s">
        <v>287</v>
      </c>
      <c r="D122" s="169" t="s">
        <v>288</v>
      </c>
      <c r="E122" s="169" t="s">
        <v>141</v>
      </c>
      <c r="F122" s="170">
        <v>5</v>
      </c>
      <c r="G122" s="171"/>
      <c r="H122" s="171"/>
      <c r="I122" s="171">
        <f t="shared" si="19"/>
        <v>0</v>
      </c>
      <c r="J122" s="169">
        <f t="shared" si="20"/>
        <v>123.25</v>
      </c>
      <c r="K122" s="1">
        <f t="shared" si="21"/>
        <v>0</v>
      </c>
      <c r="L122" s="1">
        <f t="shared" si="22"/>
        <v>0</v>
      </c>
      <c r="M122" s="1"/>
      <c r="N122" s="1">
        <v>24.65</v>
      </c>
      <c r="O122" s="1"/>
      <c r="P122" s="168">
        <v>3.6999999999999999E-4</v>
      </c>
      <c r="Q122" s="174"/>
      <c r="R122" s="174">
        <v>3.6999999999999999E-4</v>
      </c>
      <c r="S122" s="150">
        <f t="shared" si="23"/>
        <v>2E-3</v>
      </c>
      <c r="V122" s="175"/>
      <c r="Z122">
        <v>0</v>
      </c>
    </row>
    <row r="123" spans="1:26" ht="24.95" customHeight="1" x14ac:dyDescent="0.25">
      <c r="A123" s="172"/>
      <c r="B123" s="169" t="s">
        <v>275</v>
      </c>
      <c r="C123" s="173" t="s">
        <v>289</v>
      </c>
      <c r="D123" s="169" t="s">
        <v>290</v>
      </c>
      <c r="E123" s="169" t="s">
        <v>141</v>
      </c>
      <c r="F123" s="170">
        <v>5</v>
      </c>
      <c r="G123" s="171"/>
      <c r="H123" s="171"/>
      <c r="I123" s="171">
        <f t="shared" si="19"/>
        <v>0</v>
      </c>
      <c r="J123" s="169">
        <f t="shared" si="20"/>
        <v>232.45</v>
      </c>
      <c r="K123" s="1">
        <f t="shared" si="21"/>
        <v>0</v>
      </c>
      <c r="L123" s="1">
        <f t="shared" si="22"/>
        <v>0</v>
      </c>
      <c r="M123" s="1"/>
      <c r="N123" s="1">
        <v>46.49</v>
      </c>
      <c r="O123" s="1"/>
      <c r="P123" s="168">
        <v>3.6999999999999999E-4</v>
      </c>
      <c r="Q123" s="174"/>
      <c r="R123" s="174">
        <v>3.6999999999999999E-4</v>
      </c>
      <c r="S123" s="150">
        <f t="shared" si="23"/>
        <v>2E-3</v>
      </c>
      <c r="V123" s="175"/>
      <c r="Z123">
        <v>0</v>
      </c>
    </row>
    <row r="124" spans="1:26" ht="24.95" customHeight="1" x14ac:dyDescent="0.25">
      <c r="A124" s="172"/>
      <c r="B124" s="169" t="s">
        <v>275</v>
      </c>
      <c r="C124" s="173" t="s">
        <v>291</v>
      </c>
      <c r="D124" s="169" t="s">
        <v>292</v>
      </c>
      <c r="E124" s="169" t="s">
        <v>278</v>
      </c>
      <c r="F124" s="170">
        <v>100.35</v>
      </c>
      <c r="G124" s="171"/>
      <c r="H124" s="171"/>
      <c r="I124" s="171">
        <f t="shared" si="19"/>
        <v>0</v>
      </c>
      <c r="J124" s="169">
        <f t="shared" si="20"/>
        <v>1877.55</v>
      </c>
      <c r="K124" s="1">
        <f t="shared" si="21"/>
        <v>0</v>
      </c>
      <c r="L124" s="1">
        <f t="shared" si="22"/>
        <v>0</v>
      </c>
      <c r="M124" s="1"/>
      <c r="N124" s="1">
        <v>18.71</v>
      </c>
      <c r="O124" s="1"/>
      <c r="P124" s="168">
        <v>1.3600000000000001E-3</v>
      </c>
      <c r="Q124" s="174"/>
      <c r="R124" s="174">
        <v>1.3600000000000001E-3</v>
      </c>
      <c r="S124" s="150">
        <f t="shared" si="23"/>
        <v>0.13600000000000001</v>
      </c>
      <c r="V124" s="175"/>
      <c r="Z124">
        <v>0</v>
      </c>
    </row>
    <row r="125" spans="1:26" ht="24.95" customHeight="1" x14ac:dyDescent="0.25">
      <c r="A125" s="172"/>
      <c r="B125" s="169" t="s">
        <v>275</v>
      </c>
      <c r="C125" s="173" t="s">
        <v>293</v>
      </c>
      <c r="D125" s="169" t="s">
        <v>294</v>
      </c>
      <c r="E125" s="169" t="s">
        <v>141</v>
      </c>
      <c r="F125" s="170">
        <v>5</v>
      </c>
      <c r="G125" s="171"/>
      <c r="H125" s="171"/>
      <c r="I125" s="171">
        <f t="shared" si="19"/>
        <v>0</v>
      </c>
      <c r="J125" s="169">
        <f t="shared" si="20"/>
        <v>61</v>
      </c>
      <c r="K125" s="1">
        <f t="shared" si="21"/>
        <v>0</v>
      </c>
      <c r="L125" s="1">
        <f t="shared" si="22"/>
        <v>0</v>
      </c>
      <c r="M125" s="1"/>
      <c r="N125" s="1">
        <v>12.2</v>
      </c>
      <c r="O125" s="1"/>
      <c r="P125" s="168">
        <v>2.0000000000000001E-4</v>
      </c>
      <c r="Q125" s="174"/>
      <c r="R125" s="174">
        <v>2.0000000000000001E-4</v>
      </c>
      <c r="S125" s="150">
        <f t="shared" si="23"/>
        <v>1E-3</v>
      </c>
      <c r="V125" s="175"/>
      <c r="Z125">
        <v>0</v>
      </c>
    </row>
    <row r="126" spans="1:26" ht="24.95" customHeight="1" x14ac:dyDescent="0.25">
      <c r="A126" s="172"/>
      <c r="B126" s="169" t="s">
        <v>295</v>
      </c>
      <c r="C126" s="173" t="s">
        <v>296</v>
      </c>
      <c r="D126" s="169" t="s">
        <v>297</v>
      </c>
      <c r="E126" s="177">
        <v>1</v>
      </c>
      <c r="F126" s="170">
        <v>2.1999999999999999E-2</v>
      </c>
      <c r="G126" s="171"/>
      <c r="H126" s="171"/>
      <c r="I126" s="171">
        <f t="shared" si="19"/>
        <v>0</v>
      </c>
      <c r="J126" s="169">
        <f t="shared" si="20"/>
        <v>115.31</v>
      </c>
      <c r="K126" s="1">
        <f t="shared" si="21"/>
        <v>0</v>
      </c>
      <c r="L126" s="1">
        <f t="shared" si="22"/>
        <v>0</v>
      </c>
      <c r="M126" s="1"/>
      <c r="N126" s="1">
        <v>5241.46</v>
      </c>
      <c r="O126" s="1"/>
      <c r="P126" s="161"/>
      <c r="Q126" s="174"/>
      <c r="R126" s="174"/>
      <c r="S126" s="150"/>
      <c r="V126" s="175"/>
      <c r="Z126">
        <v>0</v>
      </c>
    </row>
    <row r="127" spans="1:26" x14ac:dyDescent="0.25">
      <c r="A127" s="150"/>
      <c r="B127" s="150"/>
      <c r="C127" s="150"/>
      <c r="D127" s="150" t="s">
        <v>74</v>
      </c>
      <c r="E127" s="150"/>
      <c r="F127" s="168"/>
      <c r="G127" s="153"/>
      <c r="H127" s="153">
        <f>ROUND((SUM(M116:M126))/1,2)</f>
        <v>0</v>
      </c>
      <c r="I127" s="153">
        <f>ROUND((SUM(I116:I126))/1,2)</f>
        <v>0</v>
      </c>
      <c r="J127" s="150"/>
      <c r="K127" s="150"/>
      <c r="L127" s="150">
        <f>ROUND((SUM(L116:L126))/1,2)</f>
        <v>0</v>
      </c>
      <c r="M127" s="150">
        <f>ROUND((SUM(M116:M126))/1,2)</f>
        <v>0</v>
      </c>
      <c r="N127" s="150"/>
      <c r="O127" s="150"/>
      <c r="P127" s="176">
        <f>ROUND((SUM(P116:P126))/1,2)</f>
        <v>0.01</v>
      </c>
      <c r="Q127" s="147"/>
      <c r="R127" s="147"/>
      <c r="S127" s="176">
        <f>ROUND((SUM(S116:S126))/1,2)</f>
        <v>0.51</v>
      </c>
      <c r="T127" s="147"/>
      <c r="U127" s="147"/>
      <c r="V127" s="147"/>
      <c r="W127" s="147"/>
      <c r="X127" s="147"/>
      <c r="Y127" s="147"/>
      <c r="Z127" s="147"/>
    </row>
    <row r="128" spans="1:26" x14ac:dyDescent="0.25">
      <c r="A128" s="1"/>
      <c r="B128" s="1"/>
      <c r="C128" s="1"/>
      <c r="D128" s="1"/>
      <c r="E128" s="1"/>
      <c r="F128" s="161"/>
      <c r="G128" s="143"/>
      <c r="H128" s="143"/>
      <c r="I128" s="143"/>
      <c r="J128" s="1"/>
      <c r="K128" s="1"/>
      <c r="L128" s="1"/>
      <c r="M128" s="1"/>
      <c r="N128" s="1"/>
      <c r="O128" s="1"/>
      <c r="P128" s="1"/>
      <c r="S128" s="1"/>
    </row>
    <row r="129" spans="1:26" x14ac:dyDescent="0.25">
      <c r="A129" s="150"/>
      <c r="B129" s="150"/>
      <c r="C129" s="150"/>
      <c r="D129" s="150" t="s">
        <v>75</v>
      </c>
      <c r="E129" s="150"/>
      <c r="F129" s="168"/>
      <c r="G129" s="151"/>
      <c r="H129" s="151"/>
      <c r="I129" s="151"/>
      <c r="J129" s="150"/>
      <c r="K129" s="150"/>
      <c r="L129" s="150"/>
      <c r="M129" s="150"/>
      <c r="N129" s="150"/>
      <c r="O129" s="150"/>
      <c r="P129" s="150"/>
      <c r="Q129" s="147"/>
      <c r="R129" s="147"/>
      <c r="S129" s="150"/>
      <c r="T129" s="147"/>
      <c r="U129" s="147"/>
      <c r="V129" s="147"/>
      <c r="W129" s="147"/>
      <c r="X129" s="147"/>
      <c r="Y129" s="147"/>
      <c r="Z129" s="147"/>
    </row>
    <row r="130" spans="1:26" ht="24.95" customHeight="1" x14ac:dyDescent="0.25">
      <c r="A130" s="172"/>
      <c r="B130" s="169" t="s">
        <v>298</v>
      </c>
      <c r="C130" s="173" t="s">
        <v>299</v>
      </c>
      <c r="D130" s="169" t="s">
        <v>300</v>
      </c>
      <c r="E130" s="177">
        <v>1</v>
      </c>
      <c r="F130" s="170">
        <v>1.2999999999999999E-2</v>
      </c>
      <c r="G130" s="171"/>
      <c r="H130" s="171"/>
      <c r="I130" s="171">
        <f>ROUND(F130*(G130+H130),2)</f>
        <v>0</v>
      </c>
      <c r="J130" s="169">
        <f>ROUND(F130*(N130),2)</f>
        <v>42.25</v>
      </c>
      <c r="K130" s="1">
        <f>ROUND(F130*(O130),2)</f>
        <v>0</v>
      </c>
      <c r="L130" s="1">
        <f>ROUND(F130*(G130),2)</f>
        <v>0</v>
      </c>
      <c r="M130" s="1"/>
      <c r="N130" s="1">
        <v>3249.83</v>
      </c>
      <c r="O130" s="1"/>
      <c r="P130" s="161"/>
      <c r="Q130" s="174"/>
      <c r="R130" s="174"/>
      <c r="S130" s="150"/>
      <c r="V130" s="175"/>
      <c r="Z130">
        <v>0</v>
      </c>
    </row>
    <row r="131" spans="1:26" ht="24.95" customHeight="1" x14ac:dyDescent="0.25">
      <c r="A131" s="172"/>
      <c r="B131" s="169">
        <v>9</v>
      </c>
      <c r="C131" s="173" t="s">
        <v>176</v>
      </c>
      <c r="D131" s="169" t="s">
        <v>177</v>
      </c>
      <c r="E131" s="169" t="s">
        <v>113</v>
      </c>
      <c r="F131" s="170">
        <v>94.04</v>
      </c>
      <c r="G131" s="171"/>
      <c r="H131" s="171"/>
      <c r="I131" s="171">
        <f>ROUND(F131*(G131+H131),2)</f>
        <v>0</v>
      </c>
      <c r="J131" s="169">
        <f>ROUND(F131*(N131),2)</f>
        <v>253.91</v>
      </c>
      <c r="K131" s="1">
        <f>ROUND(F131*(O131),2)</f>
        <v>0</v>
      </c>
      <c r="L131" s="1">
        <f>ROUND(F131*(G131),2)</f>
        <v>0</v>
      </c>
      <c r="M131" s="1"/>
      <c r="N131" s="1">
        <v>2.7</v>
      </c>
      <c r="O131" s="1"/>
      <c r="P131" s="161"/>
      <c r="Q131" s="174"/>
      <c r="R131" s="174"/>
      <c r="S131" s="150"/>
      <c r="V131" s="175"/>
      <c r="Z131">
        <v>0</v>
      </c>
    </row>
    <row r="132" spans="1:26" ht="24.95" customHeight="1" x14ac:dyDescent="0.25">
      <c r="A132" s="172"/>
      <c r="B132" s="169" t="s">
        <v>301</v>
      </c>
      <c r="C132" s="173" t="s">
        <v>302</v>
      </c>
      <c r="D132" s="169" t="s">
        <v>303</v>
      </c>
      <c r="E132" s="169" t="s">
        <v>202</v>
      </c>
      <c r="F132" s="170">
        <v>9.92</v>
      </c>
      <c r="G132" s="171"/>
      <c r="H132" s="171"/>
      <c r="I132" s="171">
        <f>ROUND(F132*(G132+H132),2)</f>
        <v>0</v>
      </c>
      <c r="J132" s="169">
        <f>ROUND(F132*(N132),2)</f>
        <v>2196.29</v>
      </c>
      <c r="K132" s="1">
        <f>ROUND(F132*(O132),2)</f>
        <v>0</v>
      </c>
      <c r="L132" s="1"/>
      <c r="M132" s="1">
        <f>ROUND(F132*(G132),2)</f>
        <v>0</v>
      </c>
      <c r="N132" s="1">
        <v>221.4</v>
      </c>
      <c r="O132" s="1"/>
      <c r="P132" s="161"/>
      <c r="Q132" s="174"/>
      <c r="R132" s="174"/>
      <c r="S132" s="150"/>
      <c r="V132" s="175"/>
      <c r="Z132">
        <v>0</v>
      </c>
    </row>
    <row r="133" spans="1:26" ht="24.95" customHeight="1" x14ac:dyDescent="0.25">
      <c r="A133" s="172"/>
      <c r="B133" s="169" t="s">
        <v>301</v>
      </c>
      <c r="C133" s="173" t="s">
        <v>304</v>
      </c>
      <c r="D133" s="169" t="s">
        <v>305</v>
      </c>
      <c r="E133" s="169" t="s">
        <v>150</v>
      </c>
      <c r="F133" s="170">
        <v>4</v>
      </c>
      <c r="G133" s="171"/>
      <c r="H133" s="171"/>
      <c r="I133" s="171">
        <f>ROUND(F133*(G133+H133),2)</f>
        <v>0</v>
      </c>
      <c r="J133" s="169">
        <f>ROUND(F133*(N133),2)</f>
        <v>648</v>
      </c>
      <c r="K133" s="1">
        <f>ROUND(F133*(O133),2)</f>
        <v>0</v>
      </c>
      <c r="L133" s="1"/>
      <c r="M133" s="1">
        <f>ROUND(F133*(G133),2)</f>
        <v>0</v>
      </c>
      <c r="N133" s="1">
        <v>162</v>
      </c>
      <c r="O133" s="1"/>
      <c r="P133" s="161"/>
      <c r="Q133" s="174"/>
      <c r="R133" s="174"/>
      <c r="S133" s="150"/>
      <c r="V133" s="175"/>
      <c r="Z133">
        <v>0</v>
      </c>
    </row>
    <row r="134" spans="1:26" ht="24.95" customHeight="1" x14ac:dyDescent="0.25">
      <c r="A134" s="172"/>
      <c r="B134" s="169" t="s">
        <v>301</v>
      </c>
      <c r="C134" s="173" t="s">
        <v>306</v>
      </c>
      <c r="D134" s="169" t="s">
        <v>307</v>
      </c>
      <c r="E134" s="169" t="s">
        <v>113</v>
      </c>
      <c r="F134" s="170">
        <v>9</v>
      </c>
      <c r="G134" s="171"/>
      <c r="H134" s="171"/>
      <c r="I134" s="171">
        <f>ROUND(F134*(G134+H134),2)</f>
        <v>0</v>
      </c>
      <c r="J134" s="169">
        <f>ROUND(F134*(N134),2)</f>
        <v>151.65</v>
      </c>
      <c r="K134" s="1">
        <f>ROUND(F134*(O134),2)</f>
        <v>0</v>
      </c>
      <c r="L134" s="1"/>
      <c r="M134" s="1">
        <f>ROUND(F134*(G134),2)</f>
        <v>0</v>
      </c>
      <c r="N134" s="1">
        <v>16.850000000000001</v>
      </c>
      <c r="O134" s="1"/>
      <c r="P134" s="161"/>
      <c r="Q134" s="174"/>
      <c r="R134" s="174"/>
      <c r="S134" s="150"/>
      <c r="V134" s="175"/>
      <c r="Z134">
        <v>0</v>
      </c>
    </row>
    <row r="135" spans="1:26" x14ac:dyDescent="0.25">
      <c r="A135" s="150"/>
      <c r="B135" s="150"/>
      <c r="C135" s="150"/>
      <c r="D135" s="150" t="s">
        <v>75</v>
      </c>
      <c r="E135" s="150"/>
      <c r="F135" s="168"/>
      <c r="G135" s="153"/>
      <c r="H135" s="153">
        <f>ROUND((SUM(M129:M134))/1,2)</f>
        <v>0</v>
      </c>
      <c r="I135" s="153">
        <f>ROUND((SUM(I129:I134))/1,2)</f>
        <v>0</v>
      </c>
      <c r="J135" s="150"/>
      <c r="K135" s="150"/>
      <c r="L135" s="150">
        <f>ROUND((SUM(L129:L134))/1,2)</f>
        <v>0</v>
      </c>
      <c r="M135" s="150">
        <f>ROUND((SUM(M129:M134))/1,2)</f>
        <v>0</v>
      </c>
      <c r="N135" s="150"/>
      <c r="O135" s="150"/>
      <c r="P135" s="176">
        <f>ROUND((SUM(P129:P134))/1,2)</f>
        <v>0</v>
      </c>
      <c r="Q135" s="147"/>
      <c r="R135" s="147"/>
      <c r="S135" s="176">
        <f>ROUND((SUM(S129:S134))/1,2)</f>
        <v>0</v>
      </c>
      <c r="T135" s="147"/>
      <c r="U135" s="147"/>
      <c r="V135" s="147"/>
      <c r="W135" s="147"/>
      <c r="X135" s="147"/>
      <c r="Y135" s="147"/>
      <c r="Z135" s="147"/>
    </row>
    <row r="136" spans="1:26" x14ac:dyDescent="0.25">
      <c r="A136" s="1"/>
      <c r="B136" s="1"/>
      <c r="C136" s="1"/>
      <c r="D136" s="1"/>
      <c r="E136" s="1"/>
      <c r="F136" s="161"/>
      <c r="G136" s="143"/>
      <c r="H136" s="143"/>
      <c r="I136" s="143"/>
      <c r="J136" s="1"/>
      <c r="K136" s="1"/>
      <c r="L136" s="1"/>
      <c r="M136" s="1"/>
      <c r="N136" s="1"/>
      <c r="O136" s="1"/>
      <c r="P136" s="1"/>
      <c r="S136" s="1"/>
    </row>
    <row r="137" spans="1:26" x14ac:dyDescent="0.25">
      <c r="A137" s="150"/>
      <c r="B137" s="150"/>
      <c r="C137" s="150"/>
      <c r="D137" s="150" t="s">
        <v>76</v>
      </c>
      <c r="E137" s="150"/>
      <c r="F137" s="168"/>
      <c r="G137" s="151"/>
      <c r="H137" s="151"/>
      <c r="I137" s="151"/>
      <c r="J137" s="150"/>
      <c r="K137" s="150"/>
      <c r="L137" s="150"/>
      <c r="M137" s="150"/>
      <c r="N137" s="150"/>
      <c r="O137" s="150"/>
      <c r="P137" s="150"/>
      <c r="Q137" s="147"/>
      <c r="R137" s="147"/>
      <c r="S137" s="150"/>
      <c r="T137" s="147"/>
      <c r="U137" s="147"/>
      <c r="V137" s="147"/>
      <c r="W137" s="147"/>
      <c r="X137" s="147"/>
      <c r="Y137" s="147"/>
      <c r="Z137" s="147"/>
    </row>
    <row r="138" spans="1:26" ht="24.95" customHeight="1" x14ac:dyDescent="0.25">
      <c r="A138" s="172"/>
      <c r="B138" s="169" t="s">
        <v>308</v>
      </c>
      <c r="C138" s="173" t="s">
        <v>309</v>
      </c>
      <c r="D138" s="169" t="s">
        <v>310</v>
      </c>
      <c r="E138" s="169" t="s">
        <v>96</v>
      </c>
      <c r="F138" s="170">
        <v>24.24</v>
      </c>
      <c r="G138" s="171"/>
      <c r="H138" s="171"/>
      <c r="I138" s="171">
        <f t="shared" ref="I138:I146" si="24">ROUND(F138*(G138+H138),2)</f>
        <v>0</v>
      </c>
      <c r="J138" s="169">
        <f t="shared" ref="J138:J146" si="25">ROUND(F138*(N138),2)</f>
        <v>445.29</v>
      </c>
      <c r="K138" s="1">
        <f t="shared" ref="K138:K146" si="26">ROUND(F138*(O138),2)</f>
        <v>0</v>
      </c>
      <c r="L138" s="1">
        <f t="shared" ref="L138:L144" si="27">ROUND(F138*(G138),2)</f>
        <v>0</v>
      </c>
      <c r="M138" s="1"/>
      <c r="N138" s="1">
        <v>18.37</v>
      </c>
      <c r="O138" s="1"/>
      <c r="P138" s="168">
        <v>7.6600000000000001E-3</v>
      </c>
      <c r="Q138" s="174"/>
      <c r="R138" s="174">
        <v>7.6600000000000001E-3</v>
      </c>
      <c r="S138" s="150">
        <f>ROUND(F138*(R138),3)</f>
        <v>0.186</v>
      </c>
      <c r="V138" s="175"/>
      <c r="Z138">
        <v>0</v>
      </c>
    </row>
    <row r="139" spans="1:26" ht="24.95" customHeight="1" x14ac:dyDescent="0.25">
      <c r="A139" s="172"/>
      <c r="B139" s="169" t="s">
        <v>308</v>
      </c>
      <c r="C139" s="173" t="s">
        <v>311</v>
      </c>
      <c r="D139" s="169" t="s">
        <v>312</v>
      </c>
      <c r="E139" s="169" t="s">
        <v>278</v>
      </c>
      <c r="F139" s="170">
        <v>142.5</v>
      </c>
      <c r="G139" s="171"/>
      <c r="H139" s="171"/>
      <c r="I139" s="171">
        <f t="shared" si="24"/>
        <v>0</v>
      </c>
      <c r="J139" s="169">
        <f t="shared" si="25"/>
        <v>393.3</v>
      </c>
      <c r="K139" s="1">
        <f t="shared" si="26"/>
        <v>0</v>
      </c>
      <c r="L139" s="1">
        <f t="shared" si="27"/>
        <v>0</v>
      </c>
      <c r="M139" s="1"/>
      <c r="N139" s="1">
        <v>2.76</v>
      </c>
      <c r="O139" s="1"/>
      <c r="P139" s="168">
        <v>6.2E-4</v>
      </c>
      <c r="Q139" s="174"/>
      <c r="R139" s="174">
        <v>6.2E-4</v>
      </c>
      <c r="S139" s="150">
        <f>ROUND(F139*(R139),3)</f>
        <v>8.7999999999999995E-2</v>
      </c>
      <c r="V139" s="175"/>
      <c r="Z139">
        <v>0</v>
      </c>
    </row>
    <row r="140" spans="1:26" ht="24.95" customHeight="1" x14ac:dyDescent="0.25">
      <c r="A140" s="172"/>
      <c r="B140" s="169" t="s">
        <v>308</v>
      </c>
      <c r="C140" s="173" t="s">
        <v>313</v>
      </c>
      <c r="D140" s="169" t="s">
        <v>314</v>
      </c>
      <c r="E140" s="169" t="s">
        <v>278</v>
      </c>
      <c r="F140" s="170">
        <v>15.47</v>
      </c>
      <c r="G140" s="171"/>
      <c r="H140" s="171"/>
      <c r="I140" s="171">
        <f t="shared" si="24"/>
        <v>0</v>
      </c>
      <c r="J140" s="169">
        <f t="shared" si="25"/>
        <v>60.8</v>
      </c>
      <c r="K140" s="1">
        <f t="shared" si="26"/>
        <v>0</v>
      </c>
      <c r="L140" s="1">
        <f t="shared" si="27"/>
        <v>0</v>
      </c>
      <c r="M140" s="1"/>
      <c r="N140" s="1">
        <v>3.93</v>
      </c>
      <c r="O140" s="1"/>
      <c r="P140" s="168">
        <v>6.4999999999999997E-4</v>
      </c>
      <c r="Q140" s="174"/>
      <c r="R140" s="174">
        <v>6.4999999999999997E-4</v>
      </c>
      <c r="S140" s="150">
        <f>ROUND(F140*(R140),3)</f>
        <v>0.01</v>
      </c>
      <c r="V140" s="175"/>
      <c r="Z140">
        <v>0</v>
      </c>
    </row>
    <row r="141" spans="1:26" ht="24.95" customHeight="1" x14ac:dyDescent="0.25">
      <c r="A141" s="172"/>
      <c r="B141" s="169" t="s">
        <v>308</v>
      </c>
      <c r="C141" s="173" t="s">
        <v>315</v>
      </c>
      <c r="D141" s="169" t="s">
        <v>316</v>
      </c>
      <c r="E141" s="169" t="s">
        <v>96</v>
      </c>
      <c r="F141" s="170">
        <v>387.9</v>
      </c>
      <c r="G141" s="171"/>
      <c r="H141" s="171"/>
      <c r="I141" s="171">
        <f t="shared" si="24"/>
        <v>0</v>
      </c>
      <c r="J141" s="169">
        <f t="shared" si="25"/>
        <v>671.07</v>
      </c>
      <c r="K141" s="1">
        <f t="shared" si="26"/>
        <v>0</v>
      </c>
      <c r="L141" s="1">
        <f t="shared" si="27"/>
        <v>0</v>
      </c>
      <c r="M141" s="1"/>
      <c r="N141" s="1">
        <v>1.73</v>
      </c>
      <c r="O141" s="1"/>
      <c r="P141" s="168">
        <v>5.3E-3</v>
      </c>
      <c r="Q141" s="174"/>
      <c r="R141" s="174">
        <v>5.3E-3</v>
      </c>
      <c r="S141" s="150">
        <f>ROUND(F141*(R141),3)</f>
        <v>2.056</v>
      </c>
      <c r="V141" s="175"/>
      <c r="Z141">
        <v>0</v>
      </c>
    </row>
    <row r="142" spans="1:26" ht="24.95" customHeight="1" x14ac:dyDescent="0.25">
      <c r="A142" s="172"/>
      <c r="B142" s="169" t="s">
        <v>308</v>
      </c>
      <c r="C142" s="173" t="s">
        <v>317</v>
      </c>
      <c r="D142" s="169" t="s">
        <v>318</v>
      </c>
      <c r="E142" s="169" t="s">
        <v>96</v>
      </c>
      <c r="F142" s="170">
        <v>347.86</v>
      </c>
      <c r="G142" s="171"/>
      <c r="H142" s="171"/>
      <c r="I142" s="171">
        <f t="shared" si="24"/>
        <v>0</v>
      </c>
      <c r="J142" s="169">
        <f t="shared" si="25"/>
        <v>4275.2</v>
      </c>
      <c r="K142" s="1">
        <f t="shared" si="26"/>
        <v>0</v>
      </c>
      <c r="L142" s="1">
        <f t="shared" si="27"/>
        <v>0</v>
      </c>
      <c r="M142" s="1"/>
      <c r="N142" s="1">
        <v>12.29</v>
      </c>
      <c r="O142" s="1"/>
      <c r="P142" s="168">
        <v>4.9100000000000003E-3</v>
      </c>
      <c r="Q142" s="174"/>
      <c r="R142" s="174">
        <v>4.9100000000000003E-3</v>
      </c>
      <c r="S142" s="150">
        <f>ROUND(F142*(R142),3)</f>
        <v>1.708</v>
      </c>
      <c r="V142" s="175"/>
      <c r="Z142">
        <v>0</v>
      </c>
    </row>
    <row r="143" spans="1:26" ht="24.95" customHeight="1" x14ac:dyDescent="0.25">
      <c r="A143" s="172"/>
      <c r="B143" s="169" t="s">
        <v>308</v>
      </c>
      <c r="C143" s="173" t="s">
        <v>319</v>
      </c>
      <c r="D143" s="169" t="s">
        <v>320</v>
      </c>
      <c r="E143" s="177">
        <v>1</v>
      </c>
      <c r="F143" s="170">
        <v>4.4999999999999998E-2</v>
      </c>
      <c r="G143" s="171"/>
      <c r="H143" s="171"/>
      <c r="I143" s="171">
        <f t="shared" si="24"/>
        <v>0</v>
      </c>
      <c r="J143" s="169">
        <f t="shared" si="25"/>
        <v>466.66</v>
      </c>
      <c r="K143" s="1">
        <f t="shared" si="26"/>
        <v>0</v>
      </c>
      <c r="L143" s="1">
        <f t="shared" si="27"/>
        <v>0</v>
      </c>
      <c r="M143" s="1"/>
      <c r="N143" s="1">
        <v>10370.15</v>
      </c>
      <c r="O143" s="1"/>
      <c r="P143" s="161"/>
      <c r="Q143" s="174"/>
      <c r="R143" s="174"/>
      <c r="S143" s="150"/>
      <c r="V143" s="175"/>
      <c r="Z143">
        <v>0</v>
      </c>
    </row>
    <row r="144" spans="1:26" ht="24.95" customHeight="1" x14ac:dyDescent="0.25">
      <c r="A144" s="172"/>
      <c r="B144" s="169" t="s">
        <v>321</v>
      </c>
      <c r="C144" s="173" t="s">
        <v>322</v>
      </c>
      <c r="D144" s="169" t="s">
        <v>323</v>
      </c>
      <c r="E144" s="169" t="s">
        <v>96</v>
      </c>
      <c r="F144" s="170">
        <v>153.9</v>
      </c>
      <c r="G144" s="171"/>
      <c r="H144" s="171"/>
      <c r="I144" s="171">
        <f t="shared" si="24"/>
        <v>0</v>
      </c>
      <c r="J144" s="169">
        <f t="shared" si="25"/>
        <v>298.57</v>
      </c>
      <c r="K144" s="1">
        <f t="shared" si="26"/>
        <v>0</v>
      </c>
      <c r="L144" s="1">
        <f t="shared" si="27"/>
        <v>0</v>
      </c>
      <c r="M144" s="1"/>
      <c r="N144" s="1">
        <v>1.94</v>
      </c>
      <c r="O144" s="1"/>
      <c r="P144" s="161"/>
      <c r="Q144" s="174"/>
      <c r="R144" s="174"/>
      <c r="S144" s="150"/>
      <c r="V144" s="175"/>
      <c r="Z144">
        <v>0</v>
      </c>
    </row>
    <row r="145" spans="1:26" ht="24.95" customHeight="1" x14ac:dyDescent="0.25">
      <c r="A145" s="172"/>
      <c r="B145" s="169" t="s">
        <v>324</v>
      </c>
      <c r="C145" s="173" t="s">
        <v>325</v>
      </c>
      <c r="D145" s="169" t="s">
        <v>326</v>
      </c>
      <c r="E145" s="169" t="s">
        <v>113</v>
      </c>
      <c r="F145" s="170">
        <v>18.5</v>
      </c>
      <c r="G145" s="171"/>
      <c r="H145" s="171"/>
      <c r="I145" s="171">
        <f t="shared" si="24"/>
        <v>0</v>
      </c>
      <c r="J145" s="169">
        <f t="shared" si="25"/>
        <v>208.87</v>
      </c>
      <c r="K145" s="1">
        <f t="shared" si="26"/>
        <v>0</v>
      </c>
      <c r="L145" s="1"/>
      <c r="M145" s="1">
        <f>ROUND(F145*(G145),2)</f>
        <v>0</v>
      </c>
      <c r="N145" s="1">
        <v>11.29</v>
      </c>
      <c r="O145" s="1"/>
      <c r="P145" s="161"/>
      <c r="Q145" s="174"/>
      <c r="R145" s="174"/>
      <c r="S145" s="150"/>
      <c r="V145" s="175"/>
      <c r="Z145">
        <v>0</v>
      </c>
    </row>
    <row r="146" spans="1:26" ht="24.95" customHeight="1" x14ac:dyDescent="0.25">
      <c r="A146" s="172"/>
      <c r="B146" s="169" t="s">
        <v>213</v>
      </c>
      <c r="C146" s="173" t="s">
        <v>327</v>
      </c>
      <c r="D146" s="169" t="s">
        <v>328</v>
      </c>
      <c r="E146" s="169" t="s">
        <v>113</v>
      </c>
      <c r="F146" s="170">
        <v>379.45</v>
      </c>
      <c r="G146" s="171"/>
      <c r="H146" s="171"/>
      <c r="I146" s="171">
        <f t="shared" si="24"/>
        <v>0</v>
      </c>
      <c r="J146" s="169">
        <f t="shared" si="25"/>
        <v>4014.58</v>
      </c>
      <c r="K146" s="1">
        <f t="shared" si="26"/>
        <v>0</v>
      </c>
      <c r="L146" s="1"/>
      <c r="M146" s="1">
        <f>ROUND(F146*(G146),2)</f>
        <v>0</v>
      </c>
      <c r="N146" s="1">
        <v>10.58</v>
      </c>
      <c r="O146" s="1"/>
      <c r="P146" s="161"/>
      <c r="Q146" s="174"/>
      <c r="R146" s="174"/>
      <c r="S146" s="150"/>
      <c r="V146" s="175"/>
      <c r="Z146">
        <v>0</v>
      </c>
    </row>
    <row r="147" spans="1:26" x14ac:dyDescent="0.25">
      <c r="A147" s="150"/>
      <c r="B147" s="150"/>
      <c r="C147" s="150"/>
      <c r="D147" s="150" t="s">
        <v>76</v>
      </c>
      <c r="E147" s="150"/>
      <c r="F147" s="168"/>
      <c r="G147" s="153"/>
      <c r="H147" s="153">
        <f>ROUND((SUM(M137:M146))/1,2)</f>
        <v>0</v>
      </c>
      <c r="I147" s="153">
        <f>ROUND((SUM(I137:I146))/1,2)</f>
        <v>0</v>
      </c>
      <c r="J147" s="150"/>
      <c r="K147" s="150"/>
      <c r="L147" s="150">
        <f>ROUND((SUM(L137:L146))/1,2)</f>
        <v>0</v>
      </c>
      <c r="M147" s="150">
        <f>ROUND((SUM(M137:M146))/1,2)</f>
        <v>0</v>
      </c>
      <c r="N147" s="150"/>
      <c r="O147" s="150"/>
      <c r="P147" s="176">
        <f>ROUND((SUM(P137:P146))/1,2)</f>
        <v>0.02</v>
      </c>
      <c r="Q147" s="147"/>
      <c r="R147" s="147"/>
      <c r="S147" s="176">
        <f>ROUND((SUM(S137:S146))/1,2)</f>
        <v>4.05</v>
      </c>
      <c r="T147" s="147"/>
      <c r="U147" s="147"/>
      <c r="V147" s="147"/>
      <c r="W147" s="147"/>
      <c r="X147" s="147"/>
      <c r="Y147" s="147"/>
      <c r="Z147" s="147"/>
    </row>
    <row r="148" spans="1:26" x14ac:dyDescent="0.25">
      <c r="A148" s="1"/>
      <c r="B148" s="1"/>
      <c r="C148" s="1"/>
      <c r="D148" s="1"/>
      <c r="E148" s="1"/>
      <c r="F148" s="161"/>
      <c r="G148" s="143"/>
      <c r="H148" s="143"/>
      <c r="I148" s="143"/>
      <c r="J148" s="1"/>
      <c r="K148" s="1"/>
      <c r="L148" s="1"/>
      <c r="M148" s="1"/>
      <c r="N148" s="1"/>
      <c r="O148" s="1"/>
      <c r="P148" s="1"/>
      <c r="S148" s="1"/>
    </row>
    <row r="149" spans="1:26" x14ac:dyDescent="0.25">
      <c r="A149" s="150"/>
      <c r="B149" s="150"/>
      <c r="C149" s="150"/>
      <c r="D149" s="150" t="s">
        <v>77</v>
      </c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47"/>
      <c r="R149" s="147"/>
      <c r="S149" s="150"/>
      <c r="T149" s="147"/>
      <c r="U149" s="147"/>
      <c r="V149" s="147"/>
      <c r="W149" s="147"/>
      <c r="X149" s="147"/>
      <c r="Y149" s="147"/>
      <c r="Z149" s="147"/>
    </row>
    <row r="150" spans="1:26" ht="24.95" customHeight="1" x14ac:dyDescent="0.25">
      <c r="A150" s="172"/>
      <c r="B150" s="169" t="s">
        <v>321</v>
      </c>
      <c r="C150" s="173" t="s">
        <v>329</v>
      </c>
      <c r="D150" s="169" t="s">
        <v>330</v>
      </c>
      <c r="E150" s="169" t="s">
        <v>96</v>
      </c>
      <c r="F150" s="170">
        <v>197.52</v>
      </c>
      <c r="G150" s="171"/>
      <c r="H150" s="169"/>
      <c r="I150" s="171">
        <f>ROUND(F150*(G150+H150),2)</f>
        <v>0</v>
      </c>
      <c r="J150" s="169">
        <f>ROUND(F150*(N150),2)</f>
        <v>639.96</v>
      </c>
      <c r="K150" s="1">
        <f>ROUND(F150*(O150),2)</f>
        <v>0</v>
      </c>
      <c r="L150" s="1">
        <f>ROUND(F150*(G150),2)</f>
        <v>0</v>
      </c>
      <c r="M150" s="1"/>
      <c r="N150" s="1">
        <v>3.24</v>
      </c>
      <c r="O150" s="1"/>
      <c r="P150" s="168">
        <v>2.3000000000000001E-4</v>
      </c>
      <c r="Q150" s="174"/>
      <c r="R150" s="174">
        <v>2.3000000000000001E-4</v>
      </c>
      <c r="S150" s="150">
        <f>ROUND(F150*(R150),3)</f>
        <v>4.4999999999999998E-2</v>
      </c>
      <c r="V150" s="175"/>
      <c r="Z150">
        <v>0</v>
      </c>
    </row>
    <row r="151" spans="1:26" ht="24.95" customHeight="1" x14ac:dyDescent="0.25">
      <c r="A151" s="172"/>
      <c r="B151" s="169" t="s">
        <v>321</v>
      </c>
      <c r="C151" s="173" t="s">
        <v>331</v>
      </c>
      <c r="D151" s="169" t="s">
        <v>332</v>
      </c>
      <c r="E151" s="177">
        <v>1</v>
      </c>
      <c r="F151" s="170">
        <v>4.0000000000000001E-3</v>
      </c>
      <c r="G151" s="171"/>
      <c r="H151" s="169"/>
      <c r="I151" s="171">
        <f>ROUND(F151*(G151+H151),2)</f>
        <v>0</v>
      </c>
      <c r="J151" s="169">
        <f>ROUND(F151*(N151),2)</f>
        <v>8.83</v>
      </c>
      <c r="K151" s="1">
        <f>ROUND(F151*(O151),2)</f>
        <v>0</v>
      </c>
      <c r="L151" s="1">
        <f>ROUND(F151*(G151),2)</f>
        <v>0</v>
      </c>
      <c r="M151" s="1"/>
      <c r="N151" s="1">
        <v>2207.91</v>
      </c>
      <c r="O151" s="1"/>
      <c r="P151" s="161"/>
      <c r="Q151" s="174"/>
      <c r="R151" s="174"/>
      <c r="S151" s="150"/>
      <c r="V151" s="175"/>
      <c r="Z151">
        <v>0</v>
      </c>
    </row>
    <row r="152" spans="1:26" ht="24.95" customHeight="1" x14ac:dyDescent="0.25">
      <c r="A152" s="172"/>
      <c r="B152" s="169" t="s">
        <v>207</v>
      </c>
      <c r="C152" s="173" t="s">
        <v>333</v>
      </c>
      <c r="D152" s="169" t="s">
        <v>334</v>
      </c>
      <c r="E152" s="169" t="s">
        <v>113</v>
      </c>
      <c r="F152" s="170">
        <v>207.4</v>
      </c>
      <c r="G152" s="171"/>
      <c r="H152" s="169"/>
      <c r="I152" s="171">
        <f>ROUND(F152*(G152+H152),2)</f>
        <v>0</v>
      </c>
      <c r="J152" s="169">
        <f>ROUND(F152*(N152),2)</f>
        <v>1567.94</v>
      </c>
      <c r="K152" s="1">
        <f>ROUND(F152*(O152),2)</f>
        <v>0</v>
      </c>
      <c r="L152" s="1"/>
      <c r="M152" s="1">
        <f>ROUND(F152*(G152),2)</f>
        <v>0</v>
      </c>
      <c r="N152" s="1">
        <v>7.5600000000000005</v>
      </c>
      <c r="O152" s="1"/>
      <c r="P152" s="161"/>
      <c r="Q152" s="174"/>
      <c r="R152" s="174"/>
      <c r="S152" s="150"/>
      <c r="V152" s="175"/>
      <c r="Z152">
        <v>0</v>
      </c>
    </row>
    <row r="153" spans="1:26" x14ac:dyDescent="0.25">
      <c r="A153" s="150"/>
      <c r="B153" s="150"/>
      <c r="C153" s="150"/>
      <c r="D153" s="150" t="s">
        <v>77</v>
      </c>
      <c r="E153" s="150"/>
      <c r="F153" s="150"/>
      <c r="G153" s="153"/>
      <c r="H153" s="153">
        <f>ROUND((SUM(M149:M152))/1,2)</f>
        <v>0</v>
      </c>
      <c r="I153" s="153">
        <f>ROUND((SUM(I149:I152))/1,2)</f>
        <v>0</v>
      </c>
      <c r="J153" s="150"/>
      <c r="K153" s="150"/>
      <c r="L153" s="150">
        <f>ROUND((SUM(L149:L152))/1,2)</f>
        <v>0</v>
      </c>
      <c r="M153" s="150">
        <f>ROUND((SUM(M149:M152))/1,2)</f>
        <v>0</v>
      </c>
      <c r="N153" s="150"/>
      <c r="O153" s="150"/>
      <c r="P153" s="176">
        <f>ROUND((SUM(P149:P152))/1,2)</f>
        <v>0</v>
      </c>
      <c r="Q153" s="147"/>
      <c r="R153" s="147"/>
      <c r="S153" s="176">
        <f>ROUND((SUM(S149:S152))/1,2)</f>
        <v>0.05</v>
      </c>
      <c r="T153" s="147"/>
      <c r="U153" s="147"/>
      <c r="V153" s="147"/>
      <c r="W153" s="147"/>
      <c r="X153" s="147"/>
      <c r="Y153" s="147"/>
      <c r="Z153" s="147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S154" s="1"/>
    </row>
    <row r="155" spans="1:26" x14ac:dyDescent="0.25">
      <c r="A155" s="150"/>
      <c r="B155" s="150"/>
      <c r="C155" s="150"/>
      <c r="D155" s="150" t="s">
        <v>78</v>
      </c>
      <c r="E155" s="150"/>
      <c r="F155" s="150"/>
      <c r="G155" s="150"/>
      <c r="H155" s="150"/>
      <c r="I155" s="150"/>
      <c r="J155" s="150"/>
      <c r="K155" s="150"/>
      <c r="L155" s="150"/>
      <c r="M155" s="150"/>
      <c r="N155" s="150"/>
      <c r="O155" s="150"/>
      <c r="P155" s="150"/>
      <c r="Q155" s="147"/>
      <c r="R155" s="147"/>
      <c r="S155" s="150"/>
      <c r="T155" s="147"/>
      <c r="U155" s="147"/>
      <c r="V155" s="147"/>
      <c r="W155" s="147"/>
      <c r="X155" s="147"/>
      <c r="Y155" s="147"/>
      <c r="Z155" s="147"/>
    </row>
    <row r="156" spans="1:26" ht="24.95" customHeight="1" x14ac:dyDescent="0.25">
      <c r="A156" s="172"/>
      <c r="B156" s="169" t="s">
        <v>335</v>
      </c>
      <c r="C156" s="173" t="s">
        <v>336</v>
      </c>
      <c r="D156" s="169" t="s">
        <v>337</v>
      </c>
      <c r="E156" s="169" t="s">
        <v>96</v>
      </c>
      <c r="F156" s="170">
        <v>59.84</v>
      </c>
      <c r="G156" s="171"/>
      <c r="H156" s="169"/>
      <c r="I156" s="171">
        <f>ROUND(F156*(G156+H156),2)</f>
        <v>0</v>
      </c>
      <c r="J156" s="169">
        <f>ROUND(F156*(N156),2)</f>
        <v>1014.89</v>
      </c>
      <c r="K156" s="1">
        <f>ROUND(F156*(O156),2)</f>
        <v>0</v>
      </c>
      <c r="L156" s="1">
        <f>ROUND(F156*(G156),2)</f>
        <v>0</v>
      </c>
      <c r="M156" s="1"/>
      <c r="N156" s="1">
        <v>16.96</v>
      </c>
      <c r="O156" s="1"/>
      <c r="P156" s="168">
        <v>4.9830600000000001E-4</v>
      </c>
      <c r="Q156" s="174"/>
      <c r="R156" s="174">
        <v>4.9830600000000001E-4</v>
      </c>
      <c r="S156" s="150">
        <f>ROUND(F156*(R156),3)</f>
        <v>0.03</v>
      </c>
      <c r="V156" s="175"/>
      <c r="Z156">
        <v>0</v>
      </c>
    </row>
    <row r="157" spans="1:26" ht="24.95" customHeight="1" x14ac:dyDescent="0.25">
      <c r="A157" s="172"/>
      <c r="B157" s="169" t="s">
        <v>335</v>
      </c>
      <c r="C157" s="173" t="s">
        <v>338</v>
      </c>
      <c r="D157" s="169" t="s">
        <v>339</v>
      </c>
      <c r="E157" s="177">
        <v>1</v>
      </c>
      <c r="F157" s="170">
        <v>2.5000000000000001E-2</v>
      </c>
      <c r="G157" s="171"/>
      <c r="H157" s="169"/>
      <c r="I157" s="171">
        <f>ROUND(F157*(G157+H157),2)</f>
        <v>0</v>
      </c>
      <c r="J157" s="169">
        <f>ROUND(F157*(N157),2)</f>
        <v>49.5</v>
      </c>
      <c r="K157" s="1">
        <f>ROUND(F157*(O157),2)</f>
        <v>0</v>
      </c>
      <c r="L157" s="1">
        <f>ROUND(F157*(G157),2)</f>
        <v>0</v>
      </c>
      <c r="M157" s="1"/>
      <c r="N157" s="1">
        <v>1980.14</v>
      </c>
      <c r="O157" s="1"/>
      <c r="P157" s="161"/>
      <c r="Q157" s="174"/>
      <c r="R157" s="174"/>
      <c r="S157" s="150"/>
      <c r="V157" s="175"/>
      <c r="Z157">
        <v>0</v>
      </c>
    </row>
    <row r="158" spans="1:26" ht="24.95" customHeight="1" x14ac:dyDescent="0.25">
      <c r="A158" s="172"/>
      <c r="B158" s="169" t="s">
        <v>324</v>
      </c>
      <c r="C158" s="173" t="s">
        <v>340</v>
      </c>
      <c r="D158" s="169" t="s">
        <v>341</v>
      </c>
      <c r="E158" s="169" t="s">
        <v>113</v>
      </c>
      <c r="F158" s="170">
        <v>65.83</v>
      </c>
      <c r="G158" s="171"/>
      <c r="H158" s="169"/>
      <c r="I158" s="171">
        <f>ROUND(F158*(G158+H158),2)</f>
        <v>0</v>
      </c>
      <c r="J158" s="169">
        <f>ROUND(F158*(N158),2)</f>
        <v>965.73</v>
      </c>
      <c r="K158" s="1">
        <f>ROUND(F158*(O158),2)</f>
        <v>0</v>
      </c>
      <c r="L158" s="1"/>
      <c r="M158" s="1">
        <f>ROUND(F158*(G158),2)</f>
        <v>0</v>
      </c>
      <c r="N158" s="1">
        <v>14.67</v>
      </c>
      <c r="O158" s="1"/>
      <c r="P158" s="161"/>
      <c r="Q158" s="174"/>
      <c r="R158" s="174"/>
      <c r="S158" s="150"/>
      <c r="V158" s="175"/>
      <c r="Z158">
        <v>0</v>
      </c>
    </row>
    <row r="159" spans="1:26" x14ac:dyDescent="0.25">
      <c r="A159" s="150"/>
      <c r="B159" s="150"/>
      <c r="C159" s="150"/>
      <c r="D159" s="150" t="s">
        <v>78</v>
      </c>
      <c r="E159" s="150"/>
      <c r="F159" s="150"/>
      <c r="G159" s="153"/>
      <c r="H159" s="153">
        <f>ROUND((SUM(M155:M158))/1,2)</f>
        <v>0</v>
      </c>
      <c r="I159" s="153">
        <f>ROUND((SUM(I155:I158))/1,2)</f>
        <v>0</v>
      </c>
      <c r="J159" s="150"/>
      <c r="K159" s="150"/>
      <c r="L159" s="150">
        <f>ROUND((SUM(L155:L158))/1,2)</f>
        <v>0</v>
      </c>
      <c r="M159" s="150">
        <f>ROUND((SUM(M155:M158))/1,2)</f>
        <v>0</v>
      </c>
      <c r="N159" s="150"/>
      <c r="O159" s="150"/>
      <c r="P159" s="176">
        <f>ROUND((SUM(P155:P158))/1,2)</f>
        <v>0</v>
      </c>
      <c r="Q159" s="147"/>
      <c r="R159" s="147"/>
      <c r="S159" s="176">
        <f>ROUND((SUM(S155:S158))/1,2)</f>
        <v>0.03</v>
      </c>
      <c r="T159" s="147"/>
      <c r="U159" s="147"/>
      <c r="V159" s="147"/>
      <c r="W159" s="147"/>
      <c r="X159" s="147"/>
      <c r="Y159" s="147"/>
      <c r="Z159" s="147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S160" s="1"/>
    </row>
    <row r="161" spans="1:26" x14ac:dyDescent="0.25">
      <c r="A161" s="150"/>
      <c r="B161" s="150"/>
      <c r="C161" s="150"/>
      <c r="D161" s="150" t="s">
        <v>79</v>
      </c>
      <c r="E161" s="150"/>
      <c r="F161" s="150"/>
      <c r="G161" s="150"/>
      <c r="H161" s="150"/>
      <c r="I161" s="150"/>
      <c r="J161" s="150"/>
      <c r="K161" s="150"/>
      <c r="L161" s="150"/>
      <c r="M161" s="150"/>
      <c r="N161" s="150"/>
      <c r="O161" s="150"/>
      <c r="P161" s="150"/>
      <c r="Q161" s="147"/>
      <c r="R161" s="147"/>
      <c r="S161" s="150"/>
      <c r="T161" s="147"/>
      <c r="U161" s="147"/>
      <c r="V161" s="147"/>
      <c r="W161" s="147"/>
      <c r="X161" s="147"/>
      <c r="Y161" s="147"/>
      <c r="Z161" s="147"/>
    </row>
    <row r="162" spans="1:26" ht="24.95" customHeight="1" x14ac:dyDescent="0.25">
      <c r="A162" s="172"/>
      <c r="B162" s="169" t="s">
        <v>342</v>
      </c>
      <c r="C162" s="173" t="s">
        <v>343</v>
      </c>
      <c r="D162" s="169" t="s">
        <v>344</v>
      </c>
      <c r="E162" s="169" t="s">
        <v>96</v>
      </c>
      <c r="F162" s="170">
        <v>1349.5</v>
      </c>
      <c r="G162" s="171"/>
      <c r="H162" s="169"/>
      <c r="I162" s="171">
        <f>ROUND(F162*(G162+H162),2)</f>
        <v>0</v>
      </c>
      <c r="J162" s="169">
        <f>ROUND(F162*(N162),2)</f>
        <v>580.29</v>
      </c>
      <c r="K162" s="1">
        <f>ROUND(F162*(O162),2)</f>
        <v>0</v>
      </c>
      <c r="L162" s="1">
        <f>ROUND(F162*(G162),2)</f>
        <v>0</v>
      </c>
      <c r="M162" s="1"/>
      <c r="N162" s="1">
        <v>0.43</v>
      </c>
      <c r="O162" s="1"/>
      <c r="P162" s="161"/>
      <c r="Q162" s="174"/>
      <c r="R162" s="174"/>
      <c r="S162" s="150"/>
      <c r="V162" s="175"/>
      <c r="Z162">
        <v>0</v>
      </c>
    </row>
    <row r="163" spans="1:26" ht="24.95" customHeight="1" x14ac:dyDescent="0.25">
      <c r="A163" s="172"/>
      <c r="B163" s="169" t="s">
        <v>342</v>
      </c>
      <c r="C163" s="173" t="s">
        <v>345</v>
      </c>
      <c r="D163" s="169" t="s">
        <v>346</v>
      </c>
      <c r="E163" s="169" t="s">
        <v>96</v>
      </c>
      <c r="F163" s="170">
        <v>1349.5</v>
      </c>
      <c r="G163" s="171"/>
      <c r="H163" s="169"/>
      <c r="I163" s="171">
        <f>ROUND(F163*(G163+H163),2)</f>
        <v>0</v>
      </c>
      <c r="J163" s="169">
        <f>ROUND(F163*(N163),2)</f>
        <v>580.29</v>
      </c>
      <c r="K163" s="1">
        <f>ROUND(F163*(O163),2)</f>
        <v>0</v>
      </c>
      <c r="L163" s="1">
        <f>ROUND(F163*(G163),2)</f>
        <v>0</v>
      </c>
      <c r="M163" s="1"/>
      <c r="N163" s="1">
        <v>0.43</v>
      </c>
      <c r="O163" s="1"/>
      <c r="P163" s="161"/>
      <c r="Q163" s="174"/>
      <c r="R163" s="174"/>
      <c r="S163" s="150"/>
      <c r="V163" s="175"/>
      <c r="Z163">
        <v>0</v>
      </c>
    </row>
    <row r="164" spans="1:26" ht="24.95" customHeight="1" x14ac:dyDescent="0.25">
      <c r="A164" s="172"/>
      <c r="B164" s="169" t="s">
        <v>257</v>
      </c>
      <c r="C164" s="173" t="s">
        <v>347</v>
      </c>
      <c r="D164" s="169" t="s">
        <v>348</v>
      </c>
      <c r="E164" s="169" t="s">
        <v>260</v>
      </c>
      <c r="F164" s="170">
        <v>1</v>
      </c>
      <c r="G164" s="171"/>
      <c r="H164" s="169"/>
      <c r="I164" s="171">
        <f>ROUND(F164*(G164+H164),2)</f>
        <v>0</v>
      </c>
      <c r="J164" s="169">
        <f>ROUND(F164*(N164),2)</f>
        <v>27731.67</v>
      </c>
      <c r="K164" s="1">
        <f>ROUND(F164*(O164),2)</f>
        <v>0</v>
      </c>
      <c r="L164" s="1">
        <f>ROUND(F164*(G164),2)</f>
        <v>0</v>
      </c>
      <c r="M164" s="1"/>
      <c r="N164" s="1">
        <v>27731.67</v>
      </c>
      <c r="O164" s="1"/>
      <c r="P164" s="161"/>
      <c r="Q164" s="174"/>
      <c r="R164" s="174"/>
      <c r="S164" s="150"/>
      <c r="V164" s="175"/>
      <c r="Z164">
        <v>0</v>
      </c>
    </row>
    <row r="165" spans="1:26" x14ac:dyDescent="0.25">
      <c r="A165" s="150"/>
      <c r="B165" s="150"/>
      <c r="C165" s="150"/>
      <c r="D165" s="150" t="s">
        <v>79</v>
      </c>
      <c r="E165" s="150"/>
      <c r="F165" s="150"/>
      <c r="G165" s="153"/>
      <c r="H165" s="153"/>
      <c r="I165" s="153">
        <f>ROUND((SUM(I161:I164))/1,2)</f>
        <v>0</v>
      </c>
      <c r="J165" s="150"/>
      <c r="K165" s="150"/>
      <c r="L165" s="150">
        <f>ROUND((SUM(L161:L164))/1,2)</f>
        <v>0</v>
      </c>
      <c r="M165" s="150">
        <f>ROUND((SUM(M161:M164))/1,2)</f>
        <v>0</v>
      </c>
      <c r="N165" s="150"/>
      <c r="O165" s="150"/>
      <c r="P165" s="176"/>
      <c r="S165" s="168">
        <f>ROUND((SUM(S161:S164))/1,2)</f>
        <v>0</v>
      </c>
      <c r="V165">
        <f>ROUND((SUM(V161:V164))/1,2)</f>
        <v>0</v>
      </c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S166" s="1"/>
    </row>
    <row r="167" spans="1:26" x14ac:dyDescent="0.25">
      <c r="A167" s="150"/>
      <c r="B167" s="150"/>
      <c r="C167" s="150"/>
      <c r="D167" s="2" t="s">
        <v>67</v>
      </c>
      <c r="E167" s="150"/>
      <c r="F167" s="150"/>
      <c r="G167" s="153"/>
      <c r="H167" s="153">
        <f>ROUND((SUM(M58:M166))/2,2)</f>
        <v>0</v>
      </c>
      <c r="I167" s="153">
        <f>ROUND((SUM(I58:I166))/2,2)</f>
        <v>0</v>
      </c>
      <c r="J167" s="150"/>
      <c r="K167" s="150"/>
      <c r="L167" s="150">
        <f>ROUND((SUM(L58:L166))/2,2)</f>
        <v>0</v>
      </c>
      <c r="M167" s="150">
        <f>ROUND((SUM(M58:M166))/2,2)</f>
        <v>0</v>
      </c>
      <c r="N167" s="150"/>
      <c r="O167" s="150"/>
      <c r="P167" s="176"/>
      <c r="S167" s="176">
        <f>ROUND((SUM(S58:S166))/2,2)</f>
        <v>11.52</v>
      </c>
      <c r="V167">
        <f>ROUND((SUM(V58:V166))/2,2)</f>
        <v>0</v>
      </c>
    </row>
    <row r="168" spans="1:26" x14ac:dyDescent="0.25">
      <c r="A168" s="178"/>
      <c r="B168" s="178"/>
      <c r="C168" s="178"/>
      <c r="D168" s="178" t="s">
        <v>80</v>
      </c>
      <c r="E168" s="178"/>
      <c r="F168" s="178"/>
      <c r="G168" s="179"/>
      <c r="H168" s="179">
        <f>ROUND((SUM(M9:M167))/3,2)</f>
        <v>0</v>
      </c>
      <c r="I168" s="193">
        <f>ROUND((SUM(I9:I167))/3,2)</f>
        <v>0</v>
      </c>
      <c r="J168" s="194"/>
      <c r="K168" s="194">
        <f>ROUND((SUM(K9:K167))/3,2)</f>
        <v>0</v>
      </c>
      <c r="L168" s="194">
        <f>ROUND((SUM(L9:L167))/3,2)</f>
        <v>0</v>
      </c>
      <c r="M168" s="194">
        <f>ROUND((SUM(M9:M167))/3,2)</f>
        <v>0</v>
      </c>
      <c r="N168" s="194"/>
      <c r="O168" s="194"/>
      <c r="P168" s="195"/>
      <c r="Q168" s="196"/>
      <c r="R168" s="196"/>
      <c r="S168" s="195">
        <f>ROUND((SUM(S9:S167))/3,2)</f>
        <v>114.18</v>
      </c>
      <c r="T168" s="180"/>
      <c r="U168" s="180"/>
      <c r="V168" s="180">
        <f>ROUND((SUM(V9:V167))/3,2)</f>
        <v>0</v>
      </c>
      <c r="Z168">
        <f>(SUM(Z9:Z167))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REKONŠTRUKCIA KULTÚRNEHO DOMU KVAKOVCE / Objekt zateplenie objektu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14128</vt:lpstr>
      <vt:lpstr>Rekap 14128</vt:lpstr>
      <vt:lpstr>SO 14128</vt:lpstr>
      <vt:lpstr>'Rekap 14128'!Názvy_tlače</vt:lpstr>
      <vt:lpstr>'SO 14128'!Názvy_tlače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2019-06-26T15:39:59Z</dcterms:created>
  <dcterms:modified xsi:type="dcterms:W3CDTF">2019-06-27T05:20:03Z</dcterms:modified>
</cp:coreProperties>
</file>