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Kvakovce\Sadové úpravy\E mail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4481" sheetId="3" r:id="rId3"/>
    <sheet name="Rekap 14481" sheetId="4" r:id="rId4"/>
    <sheet name="SO 14481" sheetId="5" r:id="rId5"/>
    <sheet name="Kryci_list 14482" sheetId="6" r:id="rId6"/>
    <sheet name="Rekap 14482" sheetId="7" r:id="rId7"/>
    <sheet name="SO 14482" sheetId="8" r:id="rId8"/>
    <sheet name="Kryci_list 14483" sheetId="9" r:id="rId9"/>
    <sheet name="Rekap 14483" sheetId="10" r:id="rId10"/>
    <sheet name="SO 14483" sheetId="11" r:id="rId11"/>
    <sheet name="Kryci_list 14484" sheetId="12" r:id="rId12"/>
    <sheet name="Rekap 14484" sheetId="13" r:id="rId13"/>
    <sheet name="SO 14484" sheetId="14" r:id="rId14"/>
    <sheet name="Kryci_list 14485" sheetId="15" r:id="rId15"/>
    <sheet name="Rekap 14485" sheetId="16" r:id="rId16"/>
    <sheet name="SO 14485" sheetId="17" r:id="rId17"/>
  </sheets>
  <definedNames>
    <definedName name="_xlnm.Print_Titles" localSheetId="3">'Rekap 14481'!$9:$9</definedName>
    <definedName name="_xlnm.Print_Titles" localSheetId="6">'Rekap 14482'!$9:$9</definedName>
    <definedName name="_xlnm.Print_Titles" localSheetId="9">'Rekap 14483'!$9:$9</definedName>
    <definedName name="_xlnm.Print_Titles" localSheetId="12">'Rekap 14484'!$9:$9</definedName>
    <definedName name="_xlnm.Print_Titles" localSheetId="15">'Rekap 14485'!$9:$9</definedName>
    <definedName name="_xlnm.Print_Titles" localSheetId="4">'SO 14481'!$8:$8</definedName>
    <definedName name="_xlnm.Print_Titles" localSheetId="7">'SO 14482'!$8:$8</definedName>
    <definedName name="_xlnm.Print_Titles" localSheetId="10">'SO 14483'!$8:$8</definedName>
    <definedName name="_xlnm.Print_Titles" localSheetId="13">'SO 14484'!$8:$8</definedName>
    <definedName name="_xlnm.Print_Titles" localSheetId="16">'SO 14485'!$8:$8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17" i="2"/>
  <c r="E17" i="2"/>
  <c r="D17" i="2"/>
  <c r="F12" i="1"/>
  <c r="J16" i="2" s="1"/>
  <c r="J20" i="2" s="1"/>
  <c r="D12" i="1"/>
  <c r="J18" i="2" s="1"/>
  <c r="E11" i="1"/>
  <c r="E10" i="1"/>
  <c r="E9" i="1"/>
  <c r="E8" i="1"/>
  <c r="E7" i="1"/>
  <c r="E12" i="1" s="1"/>
  <c r="J17" i="2" s="1"/>
  <c r="J17" i="15"/>
  <c r="K11" i="1"/>
  <c r="I30" i="15"/>
  <c r="J30" i="15" s="1"/>
  <c r="Z32" i="17"/>
  <c r="E13" i="16"/>
  <c r="V29" i="17"/>
  <c r="V31" i="17" s="1"/>
  <c r="F14" i="16" s="1"/>
  <c r="S29" i="17"/>
  <c r="F13" i="16" s="1"/>
  <c r="M29" i="17"/>
  <c r="C13" i="16" s="1"/>
  <c r="K28" i="17"/>
  <c r="J28" i="17"/>
  <c r="L28" i="17"/>
  <c r="L29" i="17" s="1"/>
  <c r="B13" i="16" s="1"/>
  <c r="I28" i="17"/>
  <c r="I29" i="17" s="1"/>
  <c r="D13" i="16" s="1"/>
  <c r="P25" i="17"/>
  <c r="E12" i="16" s="1"/>
  <c r="K24" i="17"/>
  <c r="J24" i="17"/>
  <c r="S24" i="17"/>
  <c r="M24" i="17"/>
  <c r="I24" i="17"/>
  <c r="K23" i="17"/>
  <c r="J23" i="17"/>
  <c r="S23" i="17"/>
  <c r="M23" i="17"/>
  <c r="I23" i="17"/>
  <c r="K22" i="17"/>
  <c r="J22" i="17"/>
  <c r="S22" i="17"/>
  <c r="M22" i="17"/>
  <c r="M25" i="17" s="1"/>
  <c r="C12" i="16" s="1"/>
  <c r="I22" i="17"/>
  <c r="K21" i="17"/>
  <c r="J21" i="17"/>
  <c r="S21" i="17"/>
  <c r="L21" i="17"/>
  <c r="I21" i="17"/>
  <c r="K20" i="17"/>
  <c r="J20" i="17"/>
  <c r="S20" i="17"/>
  <c r="L20" i="17"/>
  <c r="I20" i="17"/>
  <c r="K19" i="17"/>
  <c r="J19" i="17"/>
  <c r="S19" i="17"/>
  <c r="L19" i="17"/>
  <c r="I19" i="17"/>
  <c r="K18" i="17"/>
  <c r="J18" i="17"/>
  <c r="S18" i="17"/>
  <c r="S25" i="17" s="1"/>
  <c r="F12" i="16" s="1"/>
  <c r="L18" i="17"/>
  <c r="L25" i="17" s="1"/>
  <c r="B12" i="16" s="1"/>
  <c r="I18" i="17"/>
  <c r="S15" i="17"/>
  <c r="P15" i="17"/>
  <c r="E11" i="16" s="1"/>
  <c r="H15" i="17"/>
  <c r="M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32" i="17" s="1"/>
  <c r="J11" i="17"/>
  <c r="L11" i="17"/>
  <c r="I11" i="17"/>
  <c r="J20" i="15"/>
  <c r="J17" i="12"/>
  <c r="K10" i="1"/>
  <c r="I30" i="12"/>
  <c r="J30" i="12" s="1"/>
  <c r="Z64" i="14"/>
  <c r="E16" i="13"/>
  <c r="V61" i="14"/>
  <c r="V63" i="14" s="1"/>
  <c r="F17" i="13" s="1"/>
  <c r="S61" i="14"/>
  <c r="F16" i="13" s="1"/>
  <c r="M61" i="14"/>
  <c r="C16" i="13" s="1"/>
  <c r="K60" i="14"/>
  <c r="J60" i="14"/>
  <c r="L60" i="14"/>
  <c r="L61" i="14" s="1"/>
  <c r="B16" i="13" s="1"/>
  <c r="I60" i="14"/>
  <c r="I61" i="14" s="1"/>
  <c r="D16" i="13" s="1"/>
  <c r="S57" i="14"/>
  <c r="F15" i="13" s="1"/>
  <c r="P57" i="14"/>
  <c r="E15" i="13" s="1"/>
  <c r="K56" i="14"/>
  <c r="J56" i="14"/>
  <c r="M56" i="14"/>
  <c r="I56" i="14"/>
  <c r="K55" i="14"/>
  <c r="J55" i="14"/>
  <c r="M55" i="14"/>
  <c r="I55" i="14"/>
  <c r="K54" i="14"/>
  <c r="J54" i="14"/>
  <c r="M54" i="14"/>
  <c r="I54" i="14"/>
  <c r="K53" i="14"/>
  <c r="J53" i="14"/>
  <c r="M53" i="14"/>
  <c r="I53" i="14"/>
  <c r="K52" i="14"/>
  <c r="J52" i="14"/>
  <c r="M52" i="14"/>
  <c r="M57" i="14" s="1"/>
  <c r="C15" i="13" s="1"/>
  <c r="I52" i="14"/>
  <c r="K51" i="14"/>
  <c r="J51" i="14"/>
  <c r="L51" i="14"/>
  <c r="I51" i="14"/>
  <c r="K50" i="14"/>
  <c r="J50" i="14"/>
  <c r="L50" i="14"/>
  <c r="I50" i="14"/>
  <c r="K49" i="14"/>
  <c r="J49" i="14"/>
  <c r="L49" i="14"/>
  <c r="I49" i="14"/>
  <c r="K48" i="14"/>
  <c r="J48" i="14"/>
  <c r="L48" i="14"/>
  <c r="I48" i="14"/>
  <c r="K47" i="14"/>
  <c r="J47" i="14"/>
  <c r="L47" i="14"/>
  <c r="I47" i="14"/>
  <c r="K46" i="14"/>
  <c r="J46" i="14"/>
  <c r="L46" i="14"/>
  <c r="I46" i="14"/>
  <c r="K45" i="14"/>
  <c r="J45" i="14"/>
  <c r="L45" i="14"/>
  <c r="L57" i="14" s="1"/>
  <c r="B15" i="13" s="1"/>
  <c r="I45" i="14"/>
  <c r="I57" i="14" s="1"/>
  <c r="D15" i="13" s="1"/>
  <c r="E14" i="13"/>
  <c r="P42" i="14"/>
  <c r="K41" i="14"/>
  <c r="J41" i="14"/>
  <c r="M41" i="14"/>
  <c r="I41" i="14"/>
  <c r="K40" i="14"/>
  <c r="J40" i="14"/>
  <c r="M40" i="14"/>
  <c r="H42" i="14" s="1"/>
  <c r="I40" i="14"/>
  <c r="K39" i="14"/>
  <c r="J39" i="14"/>
  <c r="S39" i="14"/>
  <c r="L39" i="14"/>
  <c r="I39" i="14"/>
  <c r="K38" i="14"/>
  <c r="J38" i="14"/>
  <c r="S38" i="14"/>
  <c r="L38" i="14"/>
  <c r="I38" i="14"/>
  <c r="K37" i="14"/>
  <c r="J37" i="14"/>
  <c r="S37" i="14"/>
  <c r="S42" i="14" s="1"/>
  <c r="F14" i="13" s="1"/>
  <c r="L37" i="14"/>
  <c r="I37" i="14"/>
  <c r="K36" i="14"/>
  <c r="J36" i="14"/>
  <c r="L36" i="14"/>
  <c r="I36" i="14"/>
  <c r="I42" i="14" s="1"/>
  <c r="D14" i="13" s="1"/>
  <c r="E13" i="13"/>
  <c r="P33" i="14"/>
  <c r="K32" i="14"/>
  <c r="J32" i="14"/>
  <c r="S32" i="14"/>
  <c r="M32" i="14"/>
  <c r="I32" i="14"/>
  <c r="K31" i="14"/>
  <c r="J31" i="14"/>
  <c r="S31" i="14"/>
  <c r="M31" i="14"/>
  <c r="I31" i="14"/>
  <c r="K30" i="14"/>
  <c r="J30" i="14"/>
  <c r="S30" i="14"/>
  <c r="M30" i="14"/>
  <c r="H33" i="14" s="1"/>
  <c r="I30" i="14"/>
  <c r="K29" i="14"/>
  <c r="J29" i="14"/>
  <c r="S29" i="14"/>
  <c r="L29" i="14"/>
  <c r="I29" i="14"/>
  <c r="K28" i="14"/>
  <c r="J28" i="14"/>
  <c r="S28" i="14"/>
  <c r="L28" i="14"/>
  <c r="I28" i="14"/>
  <c r="K27" i="14"/>
  <c r="J27" i="14"/>
  <c r="S27" i="14"/>
  <c r="L27" i="14"/>
  <c r="I27" i="14"/>
  <c r="K26" i="14"/>
  <c r="J26" i="14"/>
  <c r="S26" i="14"/>
  <c r="L26" i="14"/>
  <c r="I26" i="14"/>
  <c r="K25" i="14"/>
  <c r="J25" i="14"/>
  <c r="S25" i="14"/>
  <c r="S33" i="14" s="1"/>
  <c r="F13" i="13" s="1"/>
  <c r="L25" i="14"/>
  <c r="I25" i="14"/>
  <c r="K24" i="14"/>
  <c r="J24" i="14"/>
  <c r="L24" i="14"/>
  <c r="I24" i="14"/>
  <c r="I33" i="14" s="1"/>
  <c r="D13" i="13" s="1"/>
  <c r="S21" i="14"/>
  <c r="F12" i="13" s="1"/>
  <c r="P21" i="14"/>
  <c r="E12" i="13" s="1"/>
  <c r="K20" i="14"/>
  <c r="J20" i="14"/>
  <c r="M20" i="14"/>
  <c r="M21" i="14" s="1"/>
  <c r="C12" i="13" s="1"/>
  <c r="I20" i="14"/>
  <c r="K19" i="14"/>
  <c r="J19" i="14"/>
  <c r="L19" i="14"/>
  <c r="L21" i="14" s="1"/>
  <c r="B12" i="13" s="1"/>
  <c r="I19" i="14"/>
  <c r="I21" i="14" s="1"/>
  <c r="D12" i="13" s="1"/>
  <c r="S16" i="14"/>
  <c r="P16" i="14"/>
  <c r="E11" i="13" s="1"/>
  <c r="H16" i="14"/>
  <c r="M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L12" i="14"/>
  <c r="I12" i="14"/>
  <c r="K11" i="14"/>
  <c r="K64" i="14" s="1"/>
  <c r="J11" i="14"/>
  <c r="L11" i="14"/>
  <c r="I11" i="14"/>
  <c r="J20" i="12"/>
  <c r="J17" i="9"/>
  <c r="K9" i="1"/>
  <c r="J30" i="9"/>
  <c r="I30" i="9"/>
  <c r="Z41" i="11"/>
  <c r="E13" i="10"/>
  <c r="V38" i="11"/>
  <c r="V40" i="11" s="1"/>
  <c r="F14" i="10" s="1"/>
  <c r="S38" i="11"/>
  <c r="F13" i="10" s="1"/>
  <c r="M38" i="11"/>
  <c r="C13" i="10" s="1"/>
  <c r="K37" i="11"/>
  <c r="J37" i="11"/>
  <c r="L37" i="11"/>
  <c r="L38" i="11" s="1"/>
  <c r="B13" i="10" s="1"/>
  <c r="I37" i="11"/>
  <c r="I38" i="11" s="1"/>
  <c r="D13" i="10" s="1"/>
  <c r="S34" i="11"/>
  <c r="F12" i="10" s="1"/>
  <c r="P34" i="11"/>
  <c r="E12" i="10" s="1"/>
  <c r="K33" i="11"/>
  <c r="J33" i="11"/>
  <c r="M33" i="11"/>
  <c r="I33" i="11"/>
  <c r="K32" i="11"/>
  <c r="J32" i="11"/>
  <c r="M32" i="11"/>
  <c r="I32" i="11"/>
  <c r="K31" i="11"/>
  <c r="J31" i="11"/>
  <c r="M31" i="11"/>
  <c r="M34" i="11" s="1"/>
  <c r="C12" i="10" s="1"/>
  <c r="I31" i="11"/>
  <c r="K30" i="11"/>
  <c r="J30" i="11"/>
  <c r="L30" i="11"/>
  <c r="I30" i="11"/>
  <c r="K29" i="11"/>
  <c r="J29" i="11"/>
  <c r="L29" i="11"/>
  <c r="I29" i="11"/>
  <c r="K28" i="11"/>
  <c r="J28" i="11"/>
  <c r="L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L34" i="11" s="1"/>
  <c r="B12" i="10" s="1"/>
  <c r="I23" i="11"/>
  <c r="I34" i="11" s="1"/>
  <c r="D12" i="10" s="1"/>
  <c r="E11" i="10"/>
  <c r="S20" i="11"/>
  <c r="P20" i="11"/>
  <c r="K19" i="11"/>
  <c r="J19" i="11"/>
  <c r="M19" i="11"/>
  <c r="I19" i="11"/>
  <c r="K18" i="11"/>
  <c r="J18" i="11"/>
  <c r="M18" i="11"/>
  <c r="I18" i="11"/>
  <c r="K17" i="11"/>
  <c r="J17" i="11"/>
  <c r="M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41" i="11" s="1"/>
  <c r="J11" i="11"/>
  <c r="L11" i="11"/>
  <c r="I11" i="11"/>
  <c r="J20" i="9"/>
  <c r="J17" i="6"/>
  <c r="K8" i="1"/>
  <c r="I30" i="6"/>
  <c r="J30" i="6" s="1"/>
  <c r="Z49" i="8"/>
  <c r="E12" i="7"/>
  <c r="V46" i="8"/>
  <c r="V48" i="8" s="1"/>
  <c r="F13" i="7" s="1"/>
  <c r="S46" i="8"/>
  <c r="F12" i="7" s="1"/>
  <c r="M46" i="8"/>
  <c r="C12" i="7" s="1"/>
  <c r="K45" i="8"/>
  <c r="J45" i="8"/>
  <c r="L45" i="8"/>
  <c r="L46" i="8" s="1"/>
  <c r="B12" i="7" s="1"/>
  <c r="I45" i="8"/>
  <c r="I46" i="8" s="1"/>
  <c r="D12" i="7" s="1"/>
  <c r="P42" i="8"/>
  <c r="E11" i="7" s="1"/>
  <c r="K41" i="8"/>
  <c r="J41" i="8"/>
  <c r="M41" i="8"/>
  <c r="I41" i="8"/>
  <c r="K40" i="8"/>
  <c r="J40" i="8"/>
  <c r="M40" i="8"/>
  <c r="I40" i="8"/>
  <c r="K39" i="8"/>
  <c r="J39" i="8"/>
  <c r="M39" i="8"/>
  <c r="I39" i="8"/>
  <c r="K38" i="8"/>
  <c r="J38" i="8"/>
  <c r="M38" i="8"/>
  <c r="I38" i="8"/>
  <c r="K37" i="8"/>
  <c r="J37" i="8"/>
  <c r="M37" i="8"/>
  <c r="I37" i="8"/>
  <c r="K36" i="8"/>
  <c r="J36" i="8"/>
  <c r="M36" i="8"/>
  <c r="I36" i="8"/>
  <c r="K35" i="8"/>
  <c r="J35" i="8"/>
  <c r="M35" i="8"/>
  <c r="I35" i="8"/>
  <c r="K34" i="8"/>
  <c r="J34" i="8"/>
  <c r="M34" i="8"/>
  <c r="I34" i="8"/>
  <c r="K33" i="8"/>
  <c r="J33" i="8"/>
  <c r="M33" i="8"/>
  <c r="I33" i="8"/>
  <c r="K32" i="8"/>
  <c r="J32" i="8"/>
  <c r="M32" i="8"/>
  <c r="I32" i="8"/>
  <c r="K31" i="8"/>
  <c r="J31" i="8"/>
  <c r="M31" i="8"/>
  <c r="I31" i="8"/>
  <c r="K30" i="8"/>
  <c r="J30" i="8"/>
  <c r="L30" i="8"/>
  <c r="I30" i="8"/>
  <c r="K29" i="8"/>
  <c r="J29" i="8"/>
  <c r="L29" i="8"/>
  <c r="I29" i="8"/>
  <c r="K28" i="8"/>
  <c r="J28" i="8"/>
  <c r="L28" i="8"/>
  <c r="I28" i="8"/>
  <c r="K27" i="8"/>
  <c r="J27" i="8"/>
  <c r="L27" i="8"/>
  <c r="I27" i="8"/>
  <c r="K26" i="8"/>
  <c r="J26" i="8"/>
  <c r="S26" i="8"/>
  <c r="L26" i="8"/>
  <c r="I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49" i="8" s="1"/>
  <c r="J11" i="8"/>
  <c r="L11" i="8"/>
  <c r="I11" i="8"/>
  <c r="J20" i="6"/>
  <c r="J17" i="3"/>
  <c r="K7" i="1"/>
  <c r="I30" i="3"/>
  <c r="J30" i="3" s="1"/>
  <c r="Z58" i="5"/>
  <c r="E13" i="4"/>
  <c r="V55" i="5"/>
  <c r="V57" i="5" s="1"/>
  <c r="F14" i="4" s="1"/>
  <c r="S55" i="5"/>
  <c r="F13" i="4" s="1"/>
  <c r="M55" i="5"/>
  <c r="C13" i="4" s="1"/>
  <c r="K54" i="5"/>
  <c r="J54" i="5"/>
  <c r="L54" i="5"/>
  <c r="L55" i="5" s="1"/>
  <c r="B13" i="4" s="1"/>
  <c r="I54" i="5"/>
  <c r="I55" i="5" s="1"/>
  <c r="D13" i="4" s="1"/>
  <c r="S51" i="5"/>
  <c r="F12" i="4" s="1"/>
  <c r="P51" i="5"/>
  <c r="E12" i="4" s="1"/>
  <c r="K50" i="5"/>
  <c r="J50" i="5"/>
  <c r="M50" i="5"/>
  <c r="I50" i="5"/>
  <c r="K49" i="5"/>
  <c r="J49" i="5"/>
  <c r="M49" i="5"/>
  <c r="M51" i="5" s="1"/>
  <c r="C12" i="4" s="1"/>
  <c r="I49" i="5"/>
  <c r="K48" i="5"/>
  <c r="J48" i="5"/>
  <c r="L48" i="5"/>
  <c r="L51" i="5" s="1"/>
  <c r="B12" i="4" s="1"/>
  <c r="I48" i="5"/>
  <c r="I51" i="5" s="1"/>
  <c r="D12" i="4" s="1"/>
  <c r="S45" i="5"/>
  <c r="P45" i="5"/>
  <c r="E11" i="4" s="1"/>
  <c r="K44" i="5"/>
  <c r="J44" i="5"/>
  <c r="M44" i="5"/>
  <c r="I44" i="5"/>
  <c r="K43" i="5"/>
  <c r="J43" i="5"/>
  <c r="M43" i="5"/>
  <c r="I43" i="5"/>
  <c r="K42" i="5"/>
  <c r="J42" i="5"/>
  <c r="M42" i="5"/>
  <c r="I42" i="5"/>
  <c r="K41" i="5"/>
  <c r="J41" i="5"/>
  <c r="M41" i="5"/>
  <c r="I41" i="5"/>
  <c r="K40" i="5"/>
  <c r="J40" i="5"/>
  <c r="M40" i="5"/>
  <c r="I40" i="5"/>
  <c r="K39" i="5"/>
  <c r="J39" i="5"/>
  <c r="M39" i="5"/>
  <c r="I39" i="5"/>
  <c r="K38" i="5"/>
  <c r="J38" i="5"/>
  <c r="M38" i="5"/>
  <c r="I38" i="5"/>
  <c r="K37" i="5"/>
  <c r="J37" i="5"/>
  <c r="M37" i="5"/>
  <c r="I37" i="5"/>
  <c r="K36" i="5"/>
  <c r="J36" i="5"/>
  <c r="M36" i="5"/>
  <c r="I36" i="5"/>
  <c r="K35" i="5"/>
  <c r="J35" i="5"/>
  <c r="M35" i="5"/>
  <c r="I35" i="5"/>
  <c r="K34" i="5"/>
  <c r="J34" i="5"/>
  <c r="M34" i="5"/>
  <c r="I34" i="5"/>
  <c r="K33" i="5"/>
  <c r="J33" i="5"/>
  <c r="M33" i="5"/>
  <c r="I33" i="5"/>
  <c r="K32" i="5"/>
  <c r="J32" i="5"/>
  <c r="L32" i="5"/>
  <c r="I32" i="5"/>
  <c r="K31" i="5"/>
  <c r="J31" i="5"/>
  <c r="L31" i="5"/>
  <c r="I31" i="5"/>
  <c r="K30" i="5"/>
  <c r="J30" i="5"/>
  <c r="L30" i="5"/>
  <c r="I30" i="5"/>
  <c r="K29" i="5"/>
  <c r="J29" i="5"/>
  <c r="L29" i="5"/>
  <c r="I29" i="5"/>
  <c r="K28" i="5"/>
  <c r="J28" i="5"/>
  <c r="L28" i="5"/>
  <c r="I28" i="5"/>
  <c r="K27" i="5"/>
  <c r="J27" i="5"/>
  <c r="L27" i="5"/>
  <c r="I27" i="5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58" i="5" s="1"/>
  <c r="J11" i="5"/>
  <c r="L11" i="5"/>
  <c r="I11" i="5"/>
  <c r="J20" i="3"/>
  <c r="M31" i="17" l="1"/>
  <c r="C14" i="16" s="1"/>
  <c r="E16" i="15" s="1"/>
  <c r="I25" i="17"/>
  <c r="D12" i="16" s="1"/>
  <c r="L33" i="14"/>
  <c r="B13" i="13" s="1"/>
  <c r="L42" i="14"/>
  <c r="B14" i="13" s="1"/>
  <c r="L15" i="17"/>
  <c r="B11" i="16" s="1"/>
  <c r="C11" i="16"/>
  <c r="H25" i="17"/>
  <c r="L31" i="17"/>
  <c r="B14" i="16" s="1"/>
  <c r="D16" i="15" s="1"/>
  <c r="S31" i="17"/>
  <c r="E14" i="16" s="1"/>
  <c r="H32" i="17"/>
  <c r="V32" i="17"/>
  <c r="F16" i="16" s="1"/>
  <c r="I15" i="17"/>
  <c r="D11" i="16" s="1"/>
  <c r="F11" i="16"/>
  <c r="H31" i="17"/>
  <c r="I16" i="14"/>
  <c r="D11" i="13" s="1"/>
  <c r="F11" i="13"/>
  <c r="H21" i="14"/>
  <c r="M33" i="14"/>
  <c r="C13" i="13" s="1"/>
  <c r="M42" i="14"/>
  <c r="C14" i="13" s="1"/>
  <c r="H57" i="14"/>
  <c r="I63" i="14"/>
  <c r="D17" i="13" s="1"/>
  <c r="F16" i="12" s="1"/>
  <c r="S63" i="14"/>
  <c r="E17" i="13" s="1"/>
  <c r="V64" i="14"/>
  <c r="F19" i="13" s="1"/>
  <c r="L16" i="14"/>
  <c r="B11" i="13" s="1"/>
  <c r="C11" i="13"/>
  <c r="H63" i="14"/>
  <c r="J24" i="12"/>
  <c r="J23" i="12"/>
  <c r="F24" i="12"/>
  <c r="F22" i="12"/>
  <c r="F20" i="12"/>
  <c r="J22" i="12"/>
  <c r="F23" i="12"/>
  <c r="I20" i="11"/>
  <c r="D11" i="10" s="1"/>
  <c r="M20" i="11"/>
  <c r="C11" i="10" s="1"/>
  <c r="F11" i="10"/>
  <c r="H34" i="11"/>
  <c r="I40" i="11"/>
  <c r="D14" i="10" s="1"/>
  <c r="F16" i="9" s="1"/>
  <c r="S40" i="11"/>
  <c r="E14" i="10" s="1"/>
  <c r="V41" i="11"/>
  <c r="F16" i="10" s="1"/>
  <c r="L20" i="11"/>
  <c r="B11" i="10" s="1"/>
  <c r="H20" i="11"/>
  <c r="H40" i="11"/>
  <c r="J24" i="9"/>
  <c r="J22" i="9"/>
  <c r="F23" i="9"/>
  <c r="J23" i="9"/>
  <c r="F24" i="9"/>
  <c r="F22" i="9"/>
  <c r="F20" i="9"/>
  <c r="L42" i="8"/>
  <c r="B11" i="7" s="1"/>
  <c r="H42" i="8"/>
  <c r="S42" i="8"/>
  <c r="F11" i="7" s="1"/>
  <c r="L48" i="8"/>
  <c r="B13" i="7" s="1"/>
  <c r="V49" i="8"/>
  <c r="F15" i="7" s="1"/>
  <c r="I42" i="8"/>
  <c r="D11" i="7" s="1"/>
  <c r="M42" i="8"/>
  <c r="C11" i="7" s="1"/>
  <c r="D16" i="6"/>
  <c r="I45" i="5"/>
  <c r="D11" i="4" s="1"/>
  <c r="M45" i="5"/>
  <c r="C11" i="4" s="1"/>
  <c r="F11" i="4"/>
  <c r="H51" i="5"/>
  <c r="I57" i="5"/>
  <c r="D14" i="4" s="1"/>
  <c r="F16" i="3" s="1"/>
  <c r="S57" i="5"/>
  <c r="E14" i="4" s="1"/>
  <c r="V58" i="5"/>
  <c r="F16" i="4" s="1"/>
  <c r="L45" i="5"/>
  <c r="B11" i="4" s="1"/>
  <c r="H45" i="5"/>
  <c r="H57" i="5"/>
  <c r="J24" i="3"/>
  <c r="F24" i="3"/>
  <c r="F20" i="3"/>
  <c r="F23" i="3"/>
  <c r="M32" i="17" l="1"/>
  <c r="C16" i="16" s="1"/>
  <c r="L49" i="8"/>
  <c r="B15" i="7" s="1"/>
  <c r="J22" i="3"/>
  <c r="F22" i="3"/>
  <c r="J23" i="3"/>
  <c r="S32" i="17"/>
  <c r="E16" i="16" s="1"/>
  <c r="I31" i="17"/>
  <c r="D14" i="16" s="1"/>
  <c r="F16" i="15" s="1"/>
  <c r="L32" i="17"/>
  <c r="B16" i="16" s="1"/>
  <c r="L63" i="14"/>
  <c r="B17" i="13" s="1"/>
  <c r="D16" i="12" s="1"/>
  <c r="S64" i="14"/>
  <c r="E19" i="13" s="1"/>
  <c r="M63" i="14"/>
  <c r="L64" i="14"/>
  <c r="B19" i="13" s="1"/>
  <c r="I64" i="14"/>
  <c r="J26" i="12"/>
  <c r="L40" i="11"/>
  <c r="B14" i="10" s="1"/>
  <c r="D16" i="9" s="1"/>
  <c r="S41" i="11"/>
  <c r="E16" i="10" s="1"/>
  <c r="L41" i="11"/>
  <c r="B16" i="10" s="1"/>
  <c r="M40" i="11"/>
  <c r="I41" i="11"/>
  <c r="J26" i="9"/>
  <c r="H48" i="8"/>
  <c r="S48" i="8"/>
  <c r="E13" i="7" s="1"/>
  <c r="I48" i="8"/>
  <c r="D13" i="7" s="1"/>
  <c r="F16" i="6" s="1"/>
  <c r="F16" i="2" s="1"/>
  <c r="F20" i="2" s="1"/>
  <c r="M48" i="8"/>
  <c r="C13" i="7" s="1"/>
  <c r="E16" i="6" s="1"/>
  <c r="I49" i="8"/>
  <c r="J23" i="6"/>
  <c r="F22" i="6"/>
  <c r="J22" i="6"/>
  <c r="L57" i="5"/>
  <c r="B14" i="4" s="1"/>
  <c r="D16" i="3" s="1"/>
  <c r="D16" i="2" s="1"/>
  <c r="I58" i="5"/>
  <c r="M57" i="5"/>
  <c r="S58" i="5"/>
  <c r="E16" i="4" s="1"/>
  <c r="L58" i="5"/>
  <c r="B16" i="4" s="1"/>
  <c r="J26" i="3"/>
  <c r="J28" i="12" l="1"/>
  <c r="C10" i="1"/>
  <c r="D19" i="13"/>
  <c r="B10" i="1"/>
  <c r="G10" i="1" s="1"/>
  <c r="J28" i="9"/>
  <c r="C9" i="1"/>
  <c r="D16" i="10"/>
  <c r="B9" i="1"/>
  <c r="G9" i="1" s="1"/>
  <c r="D15" i="7"/>
  <c r="B8" i="1"/>
  <c r="J22" i="2"/>
  <c r="F23" i="6"/>
  <c r="F20" i="6"/>
  <c r="F24" i="6"/>
  <c r="J24" i="6"/>
  <c r="J24" i="2" s="1"/>
  <c r="J28" i="3"/>
  <c r="C7" i="1"/>
  <c r="D16" i="4"/>
  <c r="B7" i="1"/>
  <c r="J24" i="15"/>
  <c r="F24" i="15"/>
  <c r="F20" i="15"/>
  <c r="F23" i="15"/>
  <c r="J23" i="15"/>
  <c r="J23" i="2" s="1"/>
  <c r="F22" i="15"/>
  <c r="F22" i="2" s="1"/>
  <c r="J22" i="15"/>
  <c r="I32" i="17"/>
  <c r="I29" i="12"/>
  <c r="J29" i="12" s="1"/>
  <c r="J31" i="12" s="1"/>
  <c r="C17" i="13"/>
  <c r="E16" i="12" s="1"/>
  <c r="M64" i="14"/>
  <c r="C19" i="13" s="1"/>
  <c r="H64" i="14"/>
  <c r="I29" i="9"/>
  <c r="J29" i="9" s="1"/>
  <c r="J31" i="9" s="1"/>
  <c r="C14" i="10"/>
  <c r="E16" i="9" s="1"/>
  <c r="M41" i="11"/>
  <c r="C16" i="10" s="1"/>
  <c r="H41" i="11"/>
  <c r="M49" i="8"/>
  <c r="C15" i="7" s="1"/>
  <c r="S49" i="8"/>
  <c r="E15" i="7" s="1"/>
  <c r="H49" i="8"/>
  <c r="J26" i="6"/>
  <c r="I29" i="3"/>
  <c r="J29" i="3" s="1"/>
  <c r="J31" i="3" s="1"/>
  <c r="C14" i="4"/>
  <c r="E16" i="3" s="1"/>
  <c r="E16" i="2" s="1"/>
  <c r="M58" i="5"/>
  <c r="C16" i="4" s="1"/>
  <c r="H58" i="5"/>
  <c r="D16" i="16" l="1"/>
  <c r="B11" i="1"/>
  <c r="J26" i="15"/>
  <c r="F24" i="2"/>
  <c r="F23" i="2"/>
  <c r="J26" i="2" s="1"/>
  <c r="J28" i="2" s="1"/>
  <c r="J28" i="6"/>
  <c r="I29" i="6" s="1"/>
  <c r="J29" i="6" s="1"/>
  <c r="J31" i="6" s="1"/>
  <c r="C8" i="1"/>
  <c r="G8" i="1"/>
  <c r="B12" i="1"/>
  <c r="G7" i="1"/>
  <c r="J28" i="15" l="1"/>
  <c r="I29" i="15" s="1"/>
  <c r="J29" i="15" s="1"/>
  <c r="J31" i="15" s="1"/>
  <c r="C11" i="1"/>
  <c r="C12" i="1" s="1"/>
  <c r="G11" i="1" l="1"/>
  <c r="G12" i="1" s="1"/>
  <c r="B13" i="1" s="1"/>
  <c r="B14" i="1" s="1"/>
  <c r="G14" i="1" s="1"/>
  <c r="I29" i="2" l="1"/>
  <c r="J29" i="2" s="1"/>
  <c r="I30" i="2"/>
  <c r="J30" i="2" s="1"/>
  <c r="G13" i="1"/>
  <c r="G15" i="1" s="1"/>
  <c r="J31" i="2"/>
</calcChain>
</file>

<file path=xl/sharedStrings.xml><?xml version="1.0" encoding="utf-8"?>
<sst xmlns="http://schemas.openxmlformats.org/spreadsheetml/2006/main" count="1187" uniqueCount="322">
  <si>
    <t>Rekapitulácia rozpočtu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</si>
  <si>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</si>
  <si>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</si>
  <si>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</si>
  <si>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</si>
  <si>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</si>
  <si>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</si>
  <si>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</si>
  <si>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</si>
  <si>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</si>
  <si>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</si>
  <si>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Záhony v R.O. Domaša Dobrá</t>
  </si>
  <si>
    <t>Parčík v Obci Kvakovc - záhony</t>
  </si>
  <si>
    <t>Parčík v Obci Kvakovce - rekultivácia trávnika+koberec</t>
  </si>
  <si>
    <t>Parčík v Obci Kvakovce - chodník z dlažby</t>
  </si>
  <si>
    <t>Parčík v Obci Kvakovce - mlatový chodník</t>
  </si>
  <si>
    <t>Krycí list rozpočtu</t>
  </si>
  <si>
    <t xml:space="preserve">Miesto:  </t>
  </si>
  <si>
    <t>Objekt Záhony v R.O. Domaša Dobrá</t>
  </si>
  <si>
    <t xml:space="preserve">Ks: </t>
  </si>
  <si>
    <t xml:space="preserve">Zákazka: </t>
  </si>
  <si>
    <t>Spracoval: Ing. Ján Halgaš</t>
  </si>
  <si>
    <t xml:space="preserve">Dňa </t>
  </si>
  <si>
    <t>26.11.2019</t>
  </si>
  <si>
    <t>Odberateľ: Obec Kvakovce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</si>
  <si>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</si>
  <si>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</si>
  <si>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</si>
  <si>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</si>
  <si>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</si>
  <si>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</si>
  <si>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</si>
  <si>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</si>
  <si>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</si>
  <si>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</si>
  <si>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</si>
  <si>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</si>
  <si>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</si>
  <si>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</si>
  <si>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</si>
  <si>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</si>
  <si>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</si>
  <si>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</si>
  <si>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</si>
  <si>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</si>
  <si>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</si>
  <si>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</si>
  <si>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</si>
  <si>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</si>
  <si>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</si>
  <si>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</si>
  <si>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</si>
  <si>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</si>
  <si>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</si>
  <si>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</si>
  <si>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</si>
  <si>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</si>
  <si>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</si>
  <si>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</si>
  <si>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</si>
  <si>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</si>
  <si>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</si>
  <si>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</si>
  <si>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</si>
  <si>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</si>
  <si>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26.11.2019</t>
  </si>
  <si>
    <t>Prehľad rozpočtových nákladov</t>
  </si>
  <si>
    <t>Práce HSV</t>
  </si>
  <si>
    <t>ZEMNÉ PRÁCE</t>
  </si>
  <si>
    <t>SPEVNENÉ PLOCHY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</si>
  <si>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</si>
  <si>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</si>
  <si>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</si>
  <si>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</si>
  <si>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</si>
  <si>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</si>
  <si>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</si>
  <si>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</si>
  <si>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</si>
  <si>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</si>
  <si>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</si>
  <si>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</si>
  <si>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</si>
  <si>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  1/A 1</t>
  </si>
  <si>
    <t xml:space="preserve"> 111201101</t>
  </si>
  <si>
    <t>Odstránenie krovín a stromov s koreňom o D kmeňa do 100 mm s odprataním do 50 m, do 1000 m2</t>
  </si>
  <si>
    <t>m2</t>
  </si>
  <si>
    <t xml:space="preserve"> 181301101</t>
  </si>
  <si>
    <t>Rozprestretie a urovnanie ornice zo vzdialenosti do 30 m, v rovine do sklonu 1:5 do 500 m2,hrúbky vrstvy do 100 mm</t>
  </si>
  <si>
    <t>231/A 2</t>
  </si>
  <si>
    <t xml:space="preserve"> 182001111</t>
  </si>
  <si>
    <t>Plošná úprava terénu bez doplnenia ornicou,v hornine 1 až 4 pri nerovnost.terénu cez+-50 do+-100mm v rovine alebo na svahu do 1:5</t>
  </si>
  <si>
    <t xml:space="preserve"> 183101112</t>
  </si>
  <si>
    <t>Hĺbenie jamiek v hornine 1-4 bez výmeny pôdy,s nalož.prebyt.zem.na dopr.prostr.v rov.alebo na svahu do 1:5 obj.od 0,01 do 0,02m3</t>
  </si>
  <si>
    <t>ks</t>
  </si>
  <si>
    <t xml:space="preserve"> 183101113</t>
  </si>
  <si>
    <t>Hĺbenie jamiek v hornine 1-4 bez výmeny pôdy,s nalož.prebyt.zem.na dopr.prostr.v rov.alebo na svahu do 1:5 obj.od 0,02 do 0,05m3</t>
  </si>
  <si>
    <t xml:space="preserve"> 183101114</t>
  </si>
  <si>
    <t>Hĺbenie jamiek v hornine 1-4 bez výmeny pôdy,s nalož.prebyt.zem.na dopr.prostr.v rov.alebo na svahu do 1:5 obj.od 0,05 do 0,125m3</t>
  </si>
  <si>
    <t xml:space="preserve"> 183101115</t>
  </si>
  <si>
    <t>Hľbenie jamiek v hornine 1-4 bez výmeny pôdy,s nalož.prebyt.zem.na dopr.prostr. rov.alebo na svahu do 1:5 , objemu nad 0,125 do 0,40 m3</t>
  </si>
  <si>
    <t xml:space="preserve"> 183101139</t>
  </si>
  <si>
    <t>Príplatok za výmenu pôdy v množstve za každých započatých 10% v rovine alebo na svahu do 1:5 objemu 0,02 m3 do 0,05 m3</t>
  </si>
  <si>
    <t xml:space="preserve"> 183101149</t>
  </si>
  <si>
    <t>Príplatok za výmenu pôdy v množstve za každých započatých 10% v rovine alebo na svahu do 1:5 objemu 0,05 m3 do 0,125 m3</t>
  </si>
  <si>
    <t xml:space="preserve"> 183101159</t>
  </si>
  <si>
    <t>Príplatok za výmenu pôdy v množstve za každých započatých 10% v rovine alebo na svahu do 1:5 objemu 0,125 m3 do 0,400 m3</t>
  </si>
  <si>
    <t xml:space="preserve"> 183205111</t>
  </si>
  <si>
    <t>Založenie záhonu pre výsadbu rastlín v rovine alebo na svahu do 1:5 v hornine 1 až 2</t>
  </si>
  <si>
    <t xml:space="preserve"> 183403111</t>
  </si>
  <si>
    <t>Obrobenie pôdy prekopaním do hl.od 50 do 100mm v rovine alebo na svahu do 1:5</t>
  </si>
  <si>
    <t xml:space="preserve"> 183403153</t>
  </si>
  <si>
    <t>Obrobenie pôdy hrabaním v rovine alebo na svahu do 1:5</t>
  </si>
  <si>
    <t xml:space="preserve"> 183403161</t>
  </si>
  <si>
    <t>Obrobenie pôdy válcovaním v rovine alebo na svahu do 1:5</t>
  </si>
  <si>
    <t xml:space="preserve"> 184102110</t>
  </si>
  <si>
    <t>Výsadba drevín s balom do predom vyhĺbenej jamky so zaliatím v rovine alebo na svahu do 1:5 priem.balu do 100mm</t>
  </si>
  <si>
    <t xml:space="preserve"> 184102111</t>
  </si>
  <si>
    <t>Výsadba drevín s balom do predom vyhĺbenej jamky so zaliatím v rovine alebo na svahu do 1:5 priem.balu od 100 do 200mm</t>
  </si>
  <si>
    <t xml:space="preserve"> 184102112</t>
  </si>
  <si>
    <t>Výsadba drevín s balom do predom vyhĺbenej jamky so zaliatím v rovine alebo na svahu do 1:5 priem.balu od 200 do 300mm</t>
  </si>
  <si>
    <t xml:space="preserve"> 184102114</t>
  </si>
  <si>
    <t>Výsadba drevín s balom do predom vyhĺbenej jamky so zaliatím v rovine alebo na svahu do 1:5, priemer balu nad 400 do 500 mm</t>
  </si>
  <si>
    <t xml:space="preserve"> 184921093</t>
  </si>
  <si>
    <t>Mulčovanie vysadených rastlín pri hr.mulča od 50 do 100mm v rovine alebo na svahu do 1:5</t>
  </si>
  <si>
    <t xml:space="preserve"> 184921111</t>
  </si>
  <si>
    <t>Položenie mulčovacej textílie  a jutovej siete v rovine alebo na svahu do 1:5</t>
  </si>
  <si>
    <t xml:space="preserve"> m2</t>
  </si>
  <si>
    <t xml:space="preserve"> 185802114</t>
  </si>
  <si>
    <t>Hnojenie vysadených rastlín v rovine alebo na svahu do 1:5 umelým hnojivom s rozdel.k jednotl.rastlinám</t>
  </si>
  <si>
    <t>231/C 2</t>
  </si>
  <si>
    <t xml:space="preserve"> 185804312</t>
  </si>
  <si>
    <t>Zaliatie rastlín vodou, plochy jednotlivo nad 20 m2</t>
  </si>
  <si>
    <t>m3</t>
  </si>
  <si>
    <t>P/PE</t>
  </si>
  <si>
    <t xml:space="preserve"> 001801201</t>
  </si>
  <si>
    <t>Mulčovacia kôra vrecovaná 70l, 0,5 ks x 1 m2</t>
  </si>
  <si>
    <t xml:space="preserve"> 001801322</t>
  </si>
  <si>
    <t>Rokosan alebo ekvivalent, 25 m2/ks</t>
  </si>
  <si>
    <t xml:space="preserve"> 6936590000</t>
  </si>
  <si>
    <t xml:space="preserve">Mulčovacia textília čierna 50g/m2,  </t>
  </si>
  <si>
    <t xml:space="preserve"> 6936590010</t>
  </si>
  <si>
    <t>Upevňovací kolík 12cm k mulčovacej textílii, K12 100 Agrotex   alebo ekvivalent</t>
  </si>
  <si>
    <t xml:space="preserve"> MAT1</t>
  </si>
  <si>
    <t>Levandula augustifolia, veľkosť k12</t>
  </si>
  <si>
    <t>KS</t>
  </si>
  <si>
    <t xml:space="preserve"> MAT2</t>
  </si>
  <si>
    <t>Pennisetum alopecuroides´hameln´, veľkosť k12</t>
  </si>
  <si>
    <t xml:space="preserve"> MAT3</t>
  </si>
  <si>
    <t>Pinus mugo´mughus´, veľkosť 30/40</t>
  </si>
  <si>
    <t xml:space="preserve"> MAT4</t>
  </si>
  <si>
    <t>Syringa vulgaris, veľkosť 150+</t>
  </si>
  <si>
    <t xml:space="preserve"> MAT5</t>
  </si>
  <si>
    <t>Cotoneaster horizontalis, veľkosťk12</t>
  </si>
  <si>
    <t xml:space="preserve"> MAT6</t>
  </si>
  <si>
    <t>Amelanchier lamarckii °multistem°, veľkosť 175/200</t>
  </si>
  <si>
    <t>S/S10</t>
  </si>
  <si>
    <t xml:space="preserve"> 001801300</t>
  </si>
  <si>
    <t>Záhradný substrát  70l, univerzal</t>
  </si>
  <si>
    <t>S/S90</t>
  </si>
  <si>
    <t xml:space="preserve"> 673901400</t>
  </si>
  <si>
    <t>Sieť jutová pásy šírka 122cm / 50 m</t>
  </si>
  <si>
    <t>R/R 0</t>
  </si>
  <si>
    <t xml:space="preserve"> 301</t>
  </si>
  <si>
    <t>Ukladanie plastového okrajku eko brim alebo ekvivalent</t>
  </si>
  <si>
    <t>m</t>
  </si>
  <si>
    <t xml:space="preserve"> 302</t>
  </si>
  <si>
    <t>Plastový okrajok eko brim alebo ekvivalent</t>
  </si>
  <si>
    <t xml:space="preserve"> 303</t>
  </si>
  <si>
    <t>Eko brim alebo ekvivalent -  klince</t>
  </si>
  <si>
    <t xml:space="preserve"> 998231311</t>
  </si>
  <si>
    <t>Presun hmôt pre sadovnícke a krajinárske úpravy do 5000 m vodorovne bez zvislého presunu</t>
  </si>
  <si>
    <t>t</t>
  </si>
  <si>
    <t>Objekt Parčík v Obci Kvakovc - záhony</t>
  </si>
  <si>
    <t>Hĺbenie jamiek v hornine 1-4 bez výmeny pôdy,s nalož.prebyt.zem.na dopr.prostr.v rov.alebo na svahu do 1:5 obj.od 0.01 do 0.02m3</t>
  </si>
  <si>
    <t xml:space="preserve"> 183101121</t>
  </si>
  <si>
    <t>Hĺbenie jamiek v hornine 1-4 bez výmeny pôdy,s nalož.prebyt.zem.na dopr.prostr.v rov. alebo na svahu do 1:5 obj.od 0,40 do 1,0m3</t>
  </si>
  <si>
    <t xml:space="preserve"> 183101129</t>
  </si>
  <si>
    <t>Príplatok za výmenu pôdy v množstve za každých započatých 10% v rovine alebo na svahu do 1:5 objemu 0,01 m3 do 0,02 m3</t>
  </si>
  <si>
    <t xml:space="preserve"> 183101169</t>
  </si>
  <si>
    <t>Príplatok za výmenu pôdy v množstve za každých započatých 10% v rovine alebo na svahu do 1:5 objemu 0,40 m3 do 1,00 m3</t>
  </si>
  <si>
    <t xml:space="preserve"> 184102115</t>
  </si>
  <si>
    <t>Výsadba drevín s balom do predom vyhĺbenej jamky so zaliatím v rovine alebo na svahu do 1:5 priem.balu od 500 do 600mm</t>
  </si>
  <si>
    <t xml:space="preserve"> 184202112</t>
  </si>
  <si>
    <t>Zakotvenie dreviny troma a viac kolmi pri priemere kolov do 100 mm pri dľžke kolov do 2 m do 3 m</t>
  </si>
  <si>
    <t>kus</t>
  </si>
  <si>
    <t>231/A2</t>
  </si>
  <si>
    <t>Položenie mulčovacej textílie v rovine alebo na svahu do 1:5</t>
  </si>
  <si>
    <t>Mulčovacia kôra vrecovaná 70l, 1 ks x 1 m2</t>
  </si>
  <si>
    <t xml:space="preserve"> 052PC21</t>
  </si>
  <si>
    <t>Koly ku stromom 250/6,0 polovičné</t>
  </si>
  <si>
    <t xml:space="preserve"> 7</t>
  </si>
  <si>
    <t>Drevené koly</t>
  </si>
  <si>
    <t xml:space="preserve"> 708PC18</t>
  </si>
  <si>
    <t xml:space="preserve">Popruhy ENGO alebo ekvivalent k uviazaniu stromov   </t>
  </si>
  <si>
    <t>Prunus cerasifera °nigra°, veľkosť 12/14</t>
  </si>
  <si>
    <t>Rosa (kríčková do 80cm) farebný mix, veľkosť 20/30</t>
  </si>
  <si>
    <t>Letničky Tagetes</t>
  </si>
  <si>
    <t>Objekt Parčík v Obci Kvakovce - rekultivácia trávnika+koberec</t>
  </si>
  <si>
    <t>VODOROVNÉ KONŠTRUKCIE</t>
  </si>
  <si>
    <t xml:space="preserve"> 183403114</t>
  </si>
  <si>
    <t>Obrobenie pôdy vertikutátorovaním v rovine alebo na svahu do 1:5, jeden smer</t>
  </si>
  <si>
    <t xml:space="preserve"> 183403115</t>
  </si>
  <si>
    <t>Obrobenie pôdy vertikutátorovaním v rovine alebo na svahu do 1:5, druhý smer</t>
  </si>
  <si>
    <t xml:space="preserve"> 184802611</t>
  </si>
  <si>
    <t>Chemické odburinenie po založení kultúry v rovine alebo na svahu do 1:5 postrekom naširoko</t>
  </si>
  <si>
    <t xml:space="preserve"> 185802113</t>
  </si>
  <si>
    <t xml:space="preserve">Hnojenie trávnika v rovine alebo na svahu do 1:5 hnojivom </t>
  </si>
  <si>
    <t>M2</t>
  </si>
  <si>
    <t xml:space="preserve"> 111104311</t>
  </si>
  <si>
    <t>Pokosenie lúčneho trávnika s odvozom do 20 km a so zložením, v rovine alebo na svahu do 1:5</t>
  </si>
  <si>
    <t xml:space="preserve"> 183406214</t>
  </si>
  <si>
    <t>Prerezanie trávnika s prísevom trávneho semena kvetnatá lúka</t>
  </si>
  <si>
    <t>ha</t>
  </si>
  <si>
    <t>P/P 1</t>
  </si>
  <si>
    <t xml:space="preserve"> 1209</t>
  </si>
  <si>
    <t>Bofix alebo ekvivalent 100 ml</t>
  </si>
  <si>
    <t xml:space="preserve"> 001801323</t>
  </si>
  <si>
    <t>Hnojivo Trávne, 10 kg</t>
  </si>
  <si>
    <t xml:space="preserve"> 005721110</t>
  </si>
  <si>
    <t xml:space="preserve">Osivo trávové </t>
  </si>
  <si>
    <t>kg</t>
  </si>
  <si>
    <t xml:space="preserve"> 162302111</t>
  </si>
  <si>
    <t>Vodorovné premiestnenie mačiny so zložením na vzdialenosť nad 100 do 1000 m</t>
  </si>
  <si>
    <t>Plošná úprava terénu pri nerovnostiach terénu nad 50-100mm v rovine alebo na svahu do 1:5</t>
  </si>
  <si>
    <t>Obrobenie pôdy hrabaním v rovine alebo na svahu do 1:5 - 2x</t>
  </si>
  <si>
    <t>Obrobenie pôdy dusaním v rovine alebo na svahu do 1:5</t>
  </si>
  <si>
    <t>Hnojenie pôdy v rovine alebo na svahu do 1:5 umelým hnojivom naširoko</t>
  </si>
  <si>
    <t>231/A 3</t>
  </si>
  <si>
    <t xml:space="preserve"> 180502211</t>
  </si>
  <si>
    <t>Založenie parkového trávnika mačinovaním na vrstve ornice</t>
  </si>
  <si>
    <t>P/PC</t>
  </si>
  <si>
    <t xml:space="preserve"> 5812110001</t>
  </si>
  <si>
    <t xml:space="preserve">Zemina čierna ( ornica )   </t>
  </si>
  <si>
    <t xml:space="preserve"> 001801320</t>
  </si>
  <si>
    <t>trávny koberec - drny + 5 % stratné</t>
  </si>
  <si>
    <t>Hnojivo Agro Start alebo ekvivalent 10 kg/ 500m2</t>
  </si>
  <si>
    <t>T</t>
  </si>
  <si>
    <t>Objekt Parčík v Obci Kvakovce - chodník z dlažby</t>
  </si>
  <si>
    <t>ZVISLÉ KONŠTRUKCIE</t>
  </si>
  <si>
    <t>POVRCHOVÉ ÚPRAVY</t>
  </si>
  <si>
    <t xml:space="preserve"> 122101101</t>
  </si>
  <si>
    <t>Odkopávky a prekopávky nezapažené s prehod. do 3 m alebo nalož. v hornine 1 a 2 do 100 m3 (0,3 x 1 m2 = 0,3 m3)</t>
  </si>
  <si>
    <t xml:space="preserve"> 131101191</t>
  </si>
  <si>
    <t>Príplatok k cene za lepivosť v hornine 4</t>
  </si>
  <si>
    <t>M3</t>
  </si>
  <si>
    <t xml:space="preserve"> 162501122</t>
  </si>
  <si>
    <t xml:space="preserve">Vodorovné premiestnenie výkopku  po spevnenej ceste z  horniny tr.1-4  v množstve nad 100 do 1000 m3 na vzdialenosť do 3000 m   </t>
  </si>
  <si>
    <t xml:space="preserve"> 167101102</t>
  </si>
  <si>
    <t xml:space="preserve">Nakladanie neuľahnutého výkopku z hornín tr.1-4 nad 100 do 1000 m3   </t>
  </si>
  <si>
    <t xml:space="preserve"> 171201202</t>
  </si>
  <si>
    <t xml:space="preserve">Uloženie sypaniny na skládky nad 100 do 1000 m3   </t>
  </si>
  <si>
    <t xml:space="preserve"> 9361042111</t>
  </si>
  <si>
    <t>Osadenie odpadového koša + spodná stavba</t>
  </si>
  <si>
    <t xml:space="preserve"> ks</t>
  </si>
  <si>
    <t>S/S70</t>
  </si>
  <si>
    <t xml:space="preserve"> 5538168047</t>
  </si>
  <si>
    <t xml:space="preserve">Odpadový kôš </t>
  </si>
  <si>
    <t xml:space="preserve">  2/A 1</t>
  </si>
  <si>
    <t xml:space="preserve"> 1250</t>
  </si>
  <si>
    <t>Rezanie dlažby</t>
  </si>
  <si>
    <t>221/A 1</t>
  </si>
  <si>
    <t xml:space="preserve"> 451577777</t>
  </si>
  <si>
    <t>Podklad pod dlažbu v ploche vodorovnej alebo v sklone do 1:5 hr. 30-100 mm z kameniva ťaženého fr. 4-8</t>
  </si>
  <si>
    <t xml:space="preserve"> 564762111</t>
  </si>
  <si>
    <t>Podklad alebo kryt z kam. hr. drveného veľ. 32-63 mm s výplňovým kamenivom hr. 200 mm</t>
  </si>
  <si>
    <t xml:space="preserve"> 596911114</t>
  </si>
  <si>
    <t>Kladenie dlažby Klasiko alebo ekvivalent  pre peších veľkosti dlaždíc do 0,25 m2 s vyplnením škár z kam. nad 20 m2</t>
  </si>
  <si>
    <t xml:space="preserve"> 596911192</t>
  </si>
  <si>
    <t>Príplatok za kladenie dlažby kombiformát nad 20 m2</t>
  </si>
  <si>
    <t xml:space="preserve"> 599632111</t>
  </si>
  <si>
    <t>Vyplnenie špár dlažby akejkoľvek hrúbky a sklonu plochy, pieskom s zavibrovaním</t>
  </si>
  <si>
    <t xml:space="preserve"> 592036014901</t>
  </si>
  <si>
    <t xml:space="preserve">PREMAC  dlažba Klasiko alebo ekvivalent  kombi 6 cm hrúbka, farba sivá, 5% stratné </t>
  </si>
  <si>
    <t>S/S60</t>
  </si>
  <si>
    <t xml:space="preserve"> 5834311200</t>
  </si>
  <si>
    <t>Kamenivo drvené hrubé  4-8 n (0,05 x 1 = 0,05 m3 x 2 = 0,1 t)</t>
  </si>
  <si>
    <t xml:space="preserve"> 5834375000</t>
  </si>
  <si>
    <t>Kamenivo drvené hrubé 32-63 n (0,15 x 1 = 0,15 m3 x 2 = 0,3 t)</t>
  </si>
  <si>
    <t xml:space="preserve"> 130101001</t>
  </si>
  <si>
    <t>Výkop jamy a ryhy v obmedzenom priestore horn. tr.4 ručne (obrubníky)</t>
  </si>
  <si>
    <t xml:space="preserve"> 11/A 1</t>
  </si>
  <si>
    <t xml:space="preserve"> 274313521</t>
  </si>
  <si>
    <t>Betón základových pásov, prostý tr.C 12/15 (obrubníky)</t>
  </si>
  <si>
    <t xml:space="preserve"> 451577877</t>
  </si>
  <si>
    <t>Podklad alebo lôžko pod dlažbu plochy vodorov.alebo v sklone do 1:5 hrúbky od 30 do 100mm zo štrkopiesku (obrubníky)</t>
  </si>
  <si>
    <t xml:space="preserve"> 916561111</t>
  </si>
  <si>
    <t>Osadenie záhon. obrubníka betónového, s bočnou oporou (obrubníky)</t>
  </si>
  <si>
    <t xml:space="preserve"> 583372130</t>
  </si>
  <si>
    <t>Štrkopiesok / A3 / frakcia 0-32  tr. Z (obrubníky)</t>
  </si>
  <si>
    <t xml:space="preserve"> 592036040101</t>
  </si>
  <si>
    <t>PREMAC alebo ekvivalent  Obrubník parkový, 100 x 5 x 20 cm, farba sivá (obrubníky)</t>
  </si>
  <si>
    <t xml:space="preserve">KUS     </t>
  </si>
  <si>
    <t xml:space="preserve"> 184921240</t>
  </si>
  <si>
    <t>Mulčovanie záhonu štrkom hr. vrstvy nad 50 do 100 mm v rovine alebo na svahu 1 : 5</t>
  </si>
  <si>
    <t xml:space="preserve"> 001801307/1</t>
  </si>
  <si>
    <t>Drvené kamenivo fr. 04-63, 1m2x0,06=0,06m3 x 2=0,12 t</t>
  </si>
  <si>
    <t>Eko brim -  klince alebo ekvivalent</t>
  </si>
  <si>
    <t xml:space="preserve"> 998223011</t>
  </si>
  <si>
    <t>Presun hmôt pre pozemné komunikácie s krytom dláždeným (822 2.3, 822 5.3) akejkoľvek dĺžky objektu</t>
  </si>
  <si>
    <t>Objekt Parčík v Obci Kvakovce - mlatový chodník</t>
  </si>
  <si>
    <t>Výkop jamy a ryhy v obmedzenom priestore horn. tr.4 ručne 1 x 0,2</t>
  </si>
  <si>
    <t>R/RE</t>
  </si>
  <si>
    <t xml:space="preserve"> Ind.Kalk.D6</t>
  </si>
  <si>
    <t xml:space="preserve">Zameriavacie práce   </t>
  </si>
  <si>
    <t xml:space="preserve"> 564752111</t>
  </si>
  <si>
    <t>Podklad z kameniva, hrubého drveného 32-63 mm hrúbky 150 mm</t>
  </si>
  <si>
    <t>Podklad alebo kryt z kameniva drveného veľ. 0-4 mm s výplňovým kamenivom hr. 50 mm</t>
  </si>
  <si>
    <t xml:space="preserve"> 564762112</t>
  </si>
  <si>
    <t>Podklad z kameniva, hrubého drveného 0-32 mm hrúbky 60 mm</t>
  </si>
  <si>
    <t>Zhutnenie a zavibrovanie zemnej pláne a konečnej povrchovej vrstvy</t>
  </si>
  <si>
    <t xml:space="preserve"> 5834119000</t>
  </si>
  <si>
    <t>Kamenivo drvené vápencové  0-4 n (0,05 x 1 = 0,05 m3 x 2 = 0,1 t)</t>
  </si>
  <si>
    <t xml:space="preserve"> 5834392900</t>
  </si>
  <si>
    <t>Kamenivo drvené hrubé, frakcia 0-32, (0,06 x 1=0,06 m3x2=0,12 t)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</si>
  <si>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</si>
  <si>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</si>
  <si>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</si>
  <si>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</si>
  <si>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</si>
  <si>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Stavba Sadové úpravy Obec Kvakovce</t>
  </si>
  <si>
    <t>Zákazka Sadové úpravy Obec Kvakovce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</si>
</sst>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50" xfId="0" applyFont="1" applyFill="1" applyBorder="1" applyAlignment="1">
      <alignment wrapText="1"/>
    </xf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topLeftCell="A4" workbookViewId="0">
      <selection activeCell="A4" sqref="A4:E4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1</v>
      </c>
      <c r="G2" s="6"/>
    </row>
    <row r="3" spans="1:26" x14ac:dyDescent="0.25">
      <c r="A3" s="3"/>
      <c r="B3" s="3"/>
      <c r="C3" s="3"/>
      <c r="D3" s="3"/>
      <c r="E3" s="3"/>
      <c r="F3" s="7" t="s">
        <v>2</v>
      </c>
      <c r="G3" s="7" t="s">
        <v>3</v>
      </c>
    </row>
    <row r="4" spans="1:26" x14ac:dyDescent="0.25">
      <c r="A4" s="196" t="s">
        <v>320</v>
      </c>
      <c r="B4" s="196"/>
      <c r="C4" s="196"/>
      <c r="D4" s="196"/>
      <c r="E4" s="196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26" x14ac:dyDescent="0.25">
      <c r="A7" s="193" t="s">
        <v>11</v>
      </c>
      <c r="B7" s="180">
        <f>'SO 14481'!I58-Rekapitulácia!D7</f>
        <v>0</v>
      </c>
      <c r="C7" s="180">
        <f>'Kryci_list 14481'!J26</f>
        <v>0</v>
      </c>
      <c r="D7" s="180">
        <v>0</v>
      </c>
      <c r="E7" s="180">
        <f>'Kryci_list 14481'!J17</f>
        <v>0</v>
      </c>
      <c r="F7" s="180">
        <v>0</v>
      </c>
      <c r="G7" s="180">
        <f>B7+C7+D7+E7+F7</f>
        <v>0</v>
      </c>
      <c r="K7">
        <f>'SO 14481'!K58</f>
        <v>0</v>
      </c>
      <c r="Q7">
        <v>30.126000000000001</v>
      </c>
    </row>
    <row r="8" spans="1:26" x14ac:dyDescent="0.25">
      <c r="A8" s="193" t="s">
        <v>12</v>
      </c>
      <c r="B8" s="180">
        <f>'SO 14482'!I49-Rekapitulácia!D8</f>
        <v>0</v>
      </c>
      <c r="C8" s="180">
        <f>'Kryci_list 14482'!J26</f>
        <v>0</v>
      </c>
      <c r="D8" s="180">
        <v>0</v>
      </c>
      <c r="E8" s="180">
        <f>'Kryci_list 14482'!J17</f>
        <v>0</v>
      </c>
      <c r="F8" s="180">
        <v>0</v>
      </c>
      <c r="G8" s="180">
        <f>B8+C8+D8+E8+F8</f>
        <v>0</v>
      </c>
      <c r="K8">
        <f>'SO 14482'!K49</f>
        <v>0</v>
      </c>
      <c r="Q8">
        <v>30.126000000000001</v>
      </c>
    </row>
    <row r="9" spans="1:26" ht="23.25" x14ac:dyDescent="0.25">
      <c r="A9" s="193" t="s">
        <v>13</v>
      </c>
      <c r="B9" s="180">
        <f>'SO 14483'!I41-Rekapitulácia!D9</f>
        <v>0</v>
      </c>
      <c r="C9" s="180">
        <f>'Kryci_list 14483'!J26</f>
        <v>0</v>
      </c>
      <c r="D9" s="180">
        <v>0</v>
      </c>
      <c r="E9" s="180">
        <f>'Kryci_list 14483'!J17</f>
        <v>0</v>
      </c>
      <c r="F9" s="180">
        <v>0</v>
      </c>
      <c r="G9" s="180">
        <f>B9+C9+D9+E9+F9</f>
        <v>0</v>
      </c>
      <c r="K9">
        <f>'SO 14483'!K41</f>
        <v>0</v>
      </c>
      <c r="Q9">
        <v>30.126000000000001</v>
      </c>
    </row>
    <row r="10" spans="1:26" x14ac:dyDescent="0.25">
      <c r="A10" s="193" t="s">
        <v>14</v>
      </c>
      <c r="B10" s="180">
        <f>'SO 14484'!I64-Rekapitulácia!D10</f>
        <v>0</v>
      </c>
      <c r="C10" s="180">
        <f>'Kryci_list 14484'!J26</f>
        <v>0</v>
      </c>
      <c r="D10" s="180">
        <v>0</v>
      </c>
      <c r="E10" s="180">
        <f>'Kryci_list 14484'!J17</f>
        <v>0</v>
      </c>
      <c r="F10" s="180">
        <v>0</v>
      </c>
      <c r="G10" s="180">
        <f>B10+C10+D10+E10+F10</f>
        <v>0</v>
      </c>
      <c r="K10">
        <f>'SO 14484'!K64</f>
        <v>0</v>
      </c>
      <c r="Q10">
        <v>30.126000000000001</v>
      </c>
    </row>
    <row r="11" spans="1:26" x14ac:dyDescent="0.25">
      <c r="A11" s="194" t="s">
        <v>15</v>
      </c>
      <c r="B11" s="68">
        <f>'SO 14485'!I32-Rekapitulácia!D11</f>
        <v>0</v>
      </c>
      <c r="C11" s="68">
        <f>'Kryci_list 14485'!J26</f>
        <v>0</v>
      </c>
      <c r="D11" s="68">
        <v>0</v>
      </c>
      <c r="E11" s="68">
        <f>'Kryci_list 14485'!J17</f>
        <v>0</v>
      </c>
      <c r="F11" s="68">
        <v>0</v>
      </c>
      <c r="G11" s="68">
        <f>B11+C11+D11+E11+F11</f>
        <v>0</v>
      </c>
      <c r="K11">
        <f>'SO 14485'!K32</f>
        <v>0</v>
      </c>
      <c r="Q11">
        <v>30.126000000000001</v>
      </c>
    </row>
    <row r="12" spans="1:26" x14ac:dyDescent="0.25">
      <c r="A12" s="186" t="s">
        <v>315</v>
      </c>
      <c r="B12" s="187">
        <f>SUM(B7:B11)</f>
        <v>0</v>
      </c>
      <c r="C12" s="187">
        <f>SUM(C7:C11)</f>
        <v>0</v>
      </c>
      <c r="D12" s="187">
        <f>SUM(D7:D11)</f>
        <v>0</v>
      </c>
      <c r="E12" s="187">
        <f>SUM(E7:E11)</f>
        <v>0</v>
      </c>
      <c r="F12" s="187">
        <f>SUM(F7:F11)</f>
        <v>0</v>
      </c>
      <c r="G12" s="187">
        <f>SUM(G7:G11)-SUM(Z7:Z11)</f>
        <v>0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84" t="s">
        <v>316</v>
      </c>
      <c r="B13" s="185">
        <f>G12-SUM(Rekapitulácia!K7:'Rekapitulácia'!K11)*1</f>
        <v>0</v>
      </c>
      <c r="C13" s="185"/>
      <c r="D13" s="185"/>
      <c r="E13" s="185"/>
      <c r="F13" s="185"/>
      <c r="G13" s="185">
        <f>ROUND(((ROUND(B13,2)*20)/100),2)*1</f>
        <v>0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5" t="s">
        <v>317</v>
      </c>
      <c r="B14" s="182">
        <f>(G12-B13)</f>
        <v>0</v>
      </c>
      <c r="C14" s="182"/>
      <c r="D14" s="182"/>
      <c r="E14" s="182"/>
      <c r="F14" s="182"/>
      <c r="G14" s="182">
        <f>ROUND(((ROUND(B14,2)*0)/100),2)</f>
        <v>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5" t="s">
        <v>318</v>
      </c>
      <c r="B15" s="182"/>
      <c r="C15" s="182"/>
      <c r="D15" s="182"/>
      <c r="E15" s="182"/>
      <c r="F15" s="182"/>
      <c r="G15" s="182">
        <f>SUM(G12:G14)</f>
        <v>0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0"/>
      <c r="B16" s="183"/>
      <c r="C16" s="183"/>
      <c r="D16" s="183"/>
      <c r="E16" s="183"/>
      <c r="F16" s="183"/>
      <c r="G16" s="183"/>
    </row>
    <row r="17" spans="1:7" x14ac:dyDescent="0.25">
      <c r="A17" s="1"/>
      <c r="B17" s="142"/>
      <c r="C17" s="142"/>
      <c r="D17" s="142"/>
      <c r="E17" s="142"/>
      <c r="F17" s="142"/>
      <c r="G17" s="142"/>
    </row>
    <row r="18" spans="1:7" x14ac:dyDescent="0.25">
      <c r="A18" s="1"/>
      <c r="B18" s="142"/>
      <c r="C18" s="142"/>
      <c r="D18" s="142"/>
      <c r="E18" s="142"/>
      <c r="F18" s="142"/>
      <c r="G18" s="142"/>
    </row>
    <row r="19" spans="1:7" x14ac:dyDescent="0.25">
      <c r="A19" s="1"/>
      <c r="B19" s="142"/>
      <c r="C19" s="142"/>
      <c r="D19" s="142"/>
      <c r="E19" s="142"/>
      <c r="F19" s="142"/>
      <c r="G19" s="142"/>
    </row>
    <row r="20" spans="1:7" x14ac:dyDescent="0.25">
      <c r="A20" s="1"/>
      <c r="B20" s="142"/>
      <c r="C20" s="142"/>
      <c r="D20" s="142"/>
      <c r="E20" s="142"/>
      <c r="F20" s="142"/>
      <c r="G20" s="142"/>
    </row>
    <row r="21" spans="1:7" x14ac:dyDescent="0.25">
      <c r="A21" s="1"/>
      <c r="B21" s="142"/>
      <c r="C21" s="142"/>
      <c r="D21" s="142"/>
      <c r="E21" s="142"/>
      <c r="F21" s="142"/>
      <c r="G21" s="142"/>
    </row>
    <row r="22" spans="1:7" x14ac:dyDescent="0.25">
      <c r="A22" s="1"/>
      <c r="B22" s="142"/>
      <c r="C22" s="142"/>
      <c r="D22" s="142"/>
      <c r="E22" s="142"/>
      <c r="F22" s="142"/>
      <c r="G22" s="142"/>
    </row>
    <row r="23" spans="1:7" x14ac:dyDescent="0.25">
      <c r="A23" s="1"/>
      <c r="B23" s="142"/>
      <c r="C23" s="142"/>
      <c r="D23" s="142"/>
      <c r="E23" s="142"/>
      <c r="F23" s="142"/>
      <c r="G23" s="142"/>
    </row>
    <row r="24" spans="1:7" x14ac:dyDescent="0.25">
      <c r="B24" s="181"/>
      <c r="C24" s="181"/>
      <c r="D24" s="181"/>
      <c r="E24" s="181"/>
      <c r="F24" s="181"/>
      <c r="G24" s="181"/>
    </row>
    <row r="25" spans="1:7" x14ac:dyDescent="0.25">
      <c r="B25" s="181"/>
      <c r="C25" s="181"/>
      <c r="D25" s="181"/>
      <c r="E25" s="181"/>
      <c r="F25" s="181"/>
      <c r="G25" s="181"/>
    </row>
    <row r="26" spans="1:7" x14ac:dyDescent="0.25">
      <c r="B26" s="181"/>
      <c r="C26" s="181"/>
      <c r="D26" s="181"/>
      <c r="E26" s="181"/>
      <c r="F26" s="181"/>
      <c r="G26" s="181"/>
    </row>
    <row r="27" spans="1:7" x14ac:dyDescent="0.25">
      <c r="B27" s="181"/>
      <c r="C27" s="181"/>
      <c r="D27" s="181"/>
      <c r="E27" s="181"/>
      <c r="F27" s="181"/>
      <c r="G27" s="181"/>
    </row>
    <row r="28" spans="1:7" x14ac:dyDescent="0.25">
      <c r="B28" s="181"/>
      <c r="C28" s="181"/>
      <c r="D28" s="181"/>
      <c r="E28" s="181"/>
      <c r="F28" s="181"/>
      <c r="G28" s="181"/>
    </row>
    <row r="29" spans="1:7" x14ac:dyDescent="0.25">
      <c r="B29" s="181"/>
      <c r="C29" s="181"/>
      <c r="D29" s="181"/>
      <c r="E29" s="181"/>
      <c r="F29" s="181"/>
      <c r="G29" s="181"/>
    </row>
    <row r="30" spans="1:7" x14ac:dyDescent="0.25">
      <c r="B30" s="181"/>
      <c r="C30" s="181"/>
      <c r="D30" s="181"/>
      <c r="E30" s="181"/>
      <c r="F30" s="181"/>
      <c r="G30" s="181"/>
    </row>
    <row r="31" spans="1:7" x14ac:dyDescent="0.25">
      <c r="B31" s="181"/>
      <c r="C31" s="181"/>
      <c r="D31" s="181"/>
      <c r="E31" s="181"/>
      <c r="F31" s="181"/>
      <c r="G31" s="181"/>
    </row>
    <row r="32" spans="1:7" x14ac:dyDescent="0.25">
      <c r="B32" s="181"/>
      <c r="C32" s="181"/>
      <c r="D32" s="181"/>
      <c r="E32" s="181"/>
      <c r="F32" s="181"/>
      <c r="G32" s="181"/>
    </row>
    <row r="33" spans="2:7" x14ac:dyDescent="0.25">
      <c r="B33" s="181"/>
      <c r="C33" s="181"/>
      <c r="D33" s="181"/>
      <c r="E33" s="181"/>
      <c r="F33" s="181"/>
      <c r="G33" s="181"/>
    </row>
    <row r="34" spans="2:7" x14ac:dyDescent="0.25">
      <c r="B34" s="181"/>
      <c r="C34" s="181"/>
      <c r="D34" s="181"/>
      <c r="E34" s="181"/>
      <c r="F34" s="181"/>
      <c r="G34" s="181"/>
    </row>
    <row r="35" spans="2:7" x14ac:dyDescent="0.25">
      <c r="B35" s="181"/>
      <c r="C35" s="181"/>
      <c r="D35" s="181"/>
      <c r="E35" s="181"/>
      <c r="F35" s="181"/>
      <c r="G35" s="181"/>
    </row>
    <row r="36" spans="2:7" x14ac:dyDescent="0.25">
      <c r="B36" s="181"/>
      <c r="C36" s="181"/>
      <c r="D36" s="181"/>
      <c r="E36" s="181"/>
      <c r="F36" s="181"/>
      <c r="G36" s="181"/>
    </row>
    <row r="37" spans="2:7" x14ac:dyDescent="0.25">
      <c r="B37" s="181"/>
      <c r="C37" s="181"/>
      <c r="D37" s="181"/>
      <c r="E37" s="181"/>
      <c r="F37" s="181"/>
      <c r="G37" s="181"/>
    </row>
    <row r="38" spans="2:7" x14ac:dyDescent="0.25">
      <c r="B38" s="181"/>
      <c r="C38" s="181"/>
      <c r="D38" s="181"/>
      <c r="E38" s="181"/>
      <c r="F38" s="181"/>
      <c r="G38" s="181"/>
    </row>
    <row r="39" spans="2:7" x14ac:dyDescent="0.25">
      <c r="B39" s="181"/>
      <c r="C39" s="181"/>
      <c r="D39" s="181"/>
      <c r="E39" s="181"/>
      <c r="F39" s="181"/>
      <c r="G39" s="181"/>
    </row>
    <row r="40" spans="2:7" x14ac:dyDescent="0.25">
      <c r="B40" s="181"/>
      <c r="C40" s="181"/>
      <c r="D40" s="181"/>
      <c r="E40" s="181"/>
      <c r="F40" s="181"/>
      <c r="G40" s="181"/>
    </row>
    <row r="41" spans="2:7" x14ac:dyDescent="0.25">
      <c r="B41" s="181"/>
      <c r="C41" s="181"/>
      <c r="D41" s="181"/>
      <c r="E41" s="181"/>
      <c r="F41" s="181"/>
      <c r="G41" s="181"/>
    </row>
    <row r="42" spans="2:7" x14ac:dyDescent="0.25">
      <c r="B42" s="181"/>
      <c r="C42" s="181"/>
      <c r="D42" s="181"/>
      <c r="E42" s="181"/>
      <c r="F42" s="181"/>
      <c r="G42" s="181"/>
    </row>
    <row r="43" spans="2:7" x14ac:dyDescent="0.25">
      <c r="B43" s="181"/>
      <c r="C43" s="181"/>
      <c r="D43" s="181"/>
      <c r="E43" s="181"/>
      <c r="F43" s="181"/>
      <c r="G43" s="181"/>
    </row>
    <row r="44" spans="2:7" x14ac:dyDescent="0.25">
      <c r="B44" s="181"/>
      <c r="C44" s="181"/>
      <c r="D44" s="181"/>
      <c r="E44" s="181"/>
      <c r="F44" s="181"/>
      <c r="G44" s="181"/>
    </row>
    <row r="45" spans="2:7" x14ac:dyDescent="0.25">
      <c r="B45" s="181"/>
      <c r="C45" s="181"/>
      <c r="D45" s="181"/>
      <c r="E45" s="181"/>
      <c r="F45" s="181"/>
      <c r="G45" s="181"/>
    </row>
    <row r="46" spans="2:7" x14ac:dyDescent="0.25">
      <c r="B46" s="181"/>
      <c r="C46" s="181"/>
      <c r="D46" s="181"/>
      <c r="E46" s="181"/>
      <c r="F46" s="181"/>
      <c r="G46" s="181"/>
    </row>
    <row r="47" spans="2:7" x14ac:dyDescent="0.25">
      <c r="B47" s="181"/>
      <c r="C47" s="181"/>
      <c r="D47" s="181"/>
      <c r="E47" s="181"/>
      <c r="F47" s="181"/>
      <c r="G47" s="181"/>
    </row>
    <row r="48" spans="2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4" sqref="A4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9" t="s">
        <v>24</v>
      </c>
      <c r="B1" s="210"/>
      <c r="C1" s="210"/>
      <c r="D1" s="211"/>
      <c r="E1" s="137" t="s">
        <v>21</v>
      </c>
      <c r="F1" s="136"/>
      <c r="W1">
        <v>30.126000000000001</v>
      </c>
    </row>
    <row r="2" spans="1:26" ht="20.100000000000001" customHeight="1" x14ac:dyDescent="0.25">
      <c r="A2" s="209" t="s">
        <v>25</v>
      </c>
      <c r="B2" s="210"/>
      <c r="C2" s="210"/>
      <c r="D2" s="211"/>
      <c r="E2" s="137" t="s">
        <v>19</v>
      </c>
      <c r="F2" s="136"/>
    </row>
    <row r="3" spans="1:26" ht="20.100000000000001" customHeight="1" x14ac:dyDescent="0.25">
      <c r="A3" s="209" t="s">
        <v>26</v>
      </c>
      <c r="B3" s="210"/>
      <c r="C3" s="210"/>
      <c r="D3" s="211"/>
      <c r="E3" s="137" t="s">
        <v>65</v>
      </c>
      <c r="F3" s="136"/>
    </row>
    <row r="4" spans="1:26" x14ac:dyDescent="0.25">
      <c r="A4" s="138" t="s">
        <v>320</v>
      </c>
      <c r="B4" s="135"/>
      <c r="C4" s="135"/>
      <c r="D4" s="135"/>
      <c r="E4" s="135"/>
      <c r="F4" s="135"/>
    </row>
    <row r="5" spans="1:26" x14ac:dyDescent="0.25">
      <c r="A5" s="138" t="s">
        <v>198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66</v>
      </c>
      <c r="B8" s="135"/>
      <c r="C8" s="135"/>
      <c r="D8" s="135"/>
      <c r="E8" s="135"/>
      <c r="F8" s="135"/>
    </row>
    <row r="9" spans="1:26" x14ac:dyDescent="0.25">
      <c r="A9" s="140" t="s">
        <v>62</v>
      </c>
      <c r="B9" s="140" t="s">
        <v>56</v>
      </c>
      <c r="C9" s="140" t="s">
        <v>57</v>
      </c>
      <c r="D9" s="140" t="s">
        <v>33</v>
      </c>
      <c r="E9" s="140" t="s">
        <v>63</v>
      </c>
      <c r="F9" s="140" t="s">
        <v>64</v>
      </c>
    </row>
    <row r="10" spans="1:26" x14ac:dyDescent="0.25">
      <c r="A10" s="147" t="s">
        <v>67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68</v>
      </c>
      <c r="B11" s="150">
        <f>'SO 14483'!L20</f>
        <v>0</v>
      </c>
      <c r="C11" s="150">
        <f>'SO 14483'!M20</f>
        <v>0</v>
      </c>
      <c r="D11" s="150">
        <f>'SO 14483'!I20</f>
        <v>0</v>
      </c>
      <c r="E11" s="151">
        <f>'SO 14483'!P20</f>
        <v>0</v>
      </c>
      <c r="F11" s="151">
        <f>'SO 14483'!S20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199</v>
      </c>
      <c r="B12" s="150">
        <f>'SO 14483'!L34</f>
        <v>0</v>
      </c>
      <c r="C12" s="150">
        <f>'SO 14483'!M34</f>
        <v>0</v>
      </c>
      <c r="D12" s="150">
        <f>'SO 14483'!I34</f>
        <v>0</v>
      </c>
      <c r="E12" s="151">
        <f>'SO 14483'!P34</f>
        <v>0</v>
      </c>
      <c r="F12" s="151">
        <f>'SO 14483'!S34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70</v>
      </c>
      <c r="B13" s="150">
        <f>'SO 14483'!L38</f>
        <v>0</v>
      </c>
      <c r="C13" s="150">
        <f>'SO 14483'!M38</f>
        <v>0</v>
      </c>
      <c r="D13" s="150">
        <f>'SO 14483'!I38</f>
        <v>0</v>
      </c>
      <c r="E13" s="151">
        <f>'SO 14483'!P38</f>
        <v>0</v>
      </c>
      <c r="F13" s="151">
        <f>'SO 14483'!S38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2" t="s">
        <v>67</v>
      </c>
      <c r="B14" s="152">
        <f>'SO 14483'!L40</f>
        <v>0</v>
      </c>
      <c r="C14" s="152">
        <f>'SO 14483'!M40</f>
        <v>0</v>
      </c>
      <c r="D14" s="152">
        <f>'SO 14483'!I40</f>
        <v>0</v>
      </c>
      <c r="E14" s="153">
        <f>'SO 14483'!S40</f>
        <v>0</v>
      </c>
      <c r="F14" s="153">
        <f>'SO 14483'!V40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"/>
      <c r="B15" s="142"/>
      <c r="C15" s="142"/>
      <c r="D15" s="142"/>
      <c r="E15" s="141"/>
      <c r="F15" s="141"/>
    </row>
    <row r="16" spans="1:26" x14ac:dyDescent="0.25">
      <c r="A16" s="2" t="s">
        <v>71</v>
      </c>
      <c r="B16" s="152">
        <f>'SO 14483'!L41</f>
        <v>0</v>
      </c>
      <c r="C16" s="152">
        <f>'SO 14483'!M41</f>
        <v>0</v>
      </c>
      <c r="D16" s="152">
        <f>'SO 14483'!I41</f>
        <v>0</v>
      </c>
      <c r="E16" s="153">
        <f>'SO 14483'!S41</f>
        <v>0</v>
      </c>
      <c r="F16" s="153">
        <f>'SO 14483'!V41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6" x14ac:dyDescent="0.25">
      <c r="A17" s="1"/>
      <c r="B17" s="142"/>
      <c r="C17" s="142"/>
      <c r="D17" s="142"/>
      <c r="E17" s="141"/>
      <c r="F17" s="141"/>
    </row>
    <row r="18" spans="1:6" x14ac:dyDescent="0.25">
      <c r="A18" s="1"/>
      <c r="B18" s="142"/>
      <c r="C18" s="142"/>
      <c r="D18" s="142"/>
      <c r="E18" s="141"/>
      <c r="F18" s="141"/>
    </row>
    <row r="19" spans="1:6" x14ac:dyDescent="0.25">
      <c r="A19" s="1"/>
      <c r="B19" s="142"/>
      <c r="C19" s="142"/>
      <c r="D19" s="142"/>
      <c r="E19" s="141"/>
      <c r="F19" s="141"/>
    </row>
    <row r="20" spans="1:6" x14ac:dyDescent="0.25">
      <c r="A20" s="1"/>
      <c r="B20" s="142"/>
      <c r="C20" s="142"/>
      <c r="D20" s="142"/>
      <c r="E20" s="141"/>
      <c r="F20" s="141"/>
    </row>
    <row r="21" spans="1:6" x14ac:dyDescent="0.25">
      <c r="A21" s="1"/>
      <c r="B21" s="142"/>
      <c r="C21" s="142"/>
      <c r="D21" s="142"/>
      <c r="E21" s="141"/>
      <c r="F21" s="141"/>
    </row>
    <row r="22" spans="1:6" x14ac:dyDescent="0.25">
      <c r="A22" s="1"/>
      <c r="B22" s="142"/>
      <c r="C22" s="142"/>
      <c r="D22" s="142"/>
      <c r="E22" s="141"/>
      <c r="F22" s="141"/>
    </row>
    <row r="23" spans="1:6" x14ac:dyDescent="0.25">
      <c r="A23" s="1"/>
      <c r="B23" s="142"/>
      <c r="C23" s="142"/>
      <c r="D23" s="142"/>
      <c r="E23" s="141"/>
      <c r="F23" s="141"/>
    </row>
    <row r="24" spans="1:6" x14ac:dyDescent="0.25">
      <c r="A24" s="1"/>
      <c r="B24" s="142"/>
      <c r="C24" s="142"/>
      <c r="D24" s="142"/>
      <c r="E24" s="141"/>
      <c r="F24" s="141"/>
    </row>
    <row r="25" spans="1:6" x14ac:dyDescent="0.25">
      <c r="A25" s="1"/>
      <c r="B25" s="142"/>
      <c r="C25" s="142"/>
      <c r="D25" s="142"/>
      <c r="E25" s="141"/>
      <c r="F25" s="141"/>
    </row>
    <row r="26" spans="1:6" x14ac:dyDescent="0.25">
      <c r="A26" s="1"/>
      <c r="B26" s="142"/>
      <c r="C26" s="142"/>
      <c r="D26" s="142"/>
      <c r="E26" s="141"/>
      <c r="F26" s="141"/>
    </row>
    <row r="27" spans="1:6" x14ac:dyDescent="0.25">
      <c r="A27" s="1"/>
      <c r="B27" s="142"/>
      <c r="C27" s="142"/>
      <c r="D27" s="142"/>
      <c r="E27" s="141"/>
      <c r="F27" s="141"/>
    </row>
    <row r="28" spans="1:6" x14ac:dyDescent="0.25">
      <c r="A28" s="1"/>
      <c r="B28" s="142"/>
      <c r="C28" s="142"/>
      <c r="D28" s="142"/>
      <c r="E28" s="141"/>
      <c r="F28" s="141"/>
    </row>
    <row r="29" spans="1:6" x14ac:dyDescent="0.25">
      <c r="A29" s="1"/>
      <c r="B29" s="142"/>
      <c r="C29" s="142"/>
      <c r="D29" s="142"/>
      <c r="E29" s="141"/>
      <c r="F29" s="141"/>
    </row>
    <row r="30" spans="1:6" x14ac:dyDescent="0.25">
      <c r="A30" s="1"/>
      <c r="B30" s="142"/>
      <c r="C30" s="142"/>
      <c r="D30" s="142"/>
      <c r="E30" s="141"/>
      <c r="F30" s="141"/>
    </row>
    <row r="31" spans="1:6" x14ac:dyDescent="0.25">
      <c r="A31" s="1"/>
      <c r="B31" s="142"/>
      <c r="C31" s="142"/>
      <c r="D31" s="142"/>
      <c r="E31" s="141"/>
      <c r="F31" s="141"/>
    </row>
    <row r="32" spans="1: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pane ySplit="8" topLeftCell="A9" activePane="bottomLeft" state="frozen"/>
      <selection pane="bottomLeft" activeCell="B4" sqref="B4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2" t="s">
        <v>24</v>
      </c>
      <c r="C1" s="213"/>
      <c r="D1" s="213"/>
      <c r="E1" s="213"/>
      <c r="F1" s="213"/>
      <c r="G1" s="213"/>
      <c r="H1" s="214"/>
      <c r="I1" s="159" t="s">
        <v>21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2" t="s">
        <v>25</v>
      </c>
      <c r="C2" s="213"/>
      <c r="D2" s="213"/>
      <c r="E2" s="213"/>
      <c r="F2" s="213"/>
      <c r="G2" s="213"/>
      <c r="H2" s="214"/>
      <c r="I2" s="159" t="s">
        <v>19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2" t="s">
        <v>26</v>
      </c>
      <c r="C3" s="213"/>
      <c r="D3" s="213"/>
      <c r="E3" s="213"/>
      <c r="F3" s="213"/>
      <c r="G3" s="213"/>
      <c r="H3" s="214"/>
      <c r="I3" s="159" t="s">
        <v>65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321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198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72</v>
      </c>
      <c r="B8" s="161" t="s">
        <v>73</v>
      </c>
      <c r="C8" s="161" t="s">
        <v>74</v>
      </c>
      <c r="D8" s="161" t="s">
        <v>75</v>
      </c>
      <c r="E8" s="161" t="s">
        <v>76</v>
      </c>
      <c r="F8" s="161" t="s">
        <v>77</v>
      </c>
      <c r="G8" s="161" t="s">
        <v>78</v>
      </c>
      <c r="H8" s="161" t="s">
        <v>57</v>
      </c>
      <c r="I8" s="161" t="s">
        <v>79</v>
      </c>
      <c r="J8" s="161"/>
      <c r="K8" s="161"/>
      <c r="L8" s="161"/>
      <c r="M8" s="161"/>
      <c r="N8" s="161"/>
      <c r="O8" s="161"/>
      <c r="P8" s="161" t="s">
        <v>80</v>
      </c>
      <c r="Q8" s="155"/>
      <c r="R8" s="155"/>
      <c r="S8" s="161" t="s">
        <v>81</v>
      </c>
      <c r="T8" s="157"/>
      <c r="U8" s="157"/>
      <c r="V8" s="163" t="s">
        <v>82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67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68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89</v>
      </c>
      <c r="C11" s="172" t="s">
        <v>200</v>
      </c>
      <c r="D11" s="168" t="s">
        <v>201</v>
      </c>
      <c r="E11" s="168" t="s">
        <v>86</v>
      </c>
      <c r="F11" s="169">
        <v>481</v>
      </c>
      <c r="G11" s="170"/>
      <c r="H11" s="170"/>
      <c r="I11" s="170">
        <f t="shared" ref="I11:I19" si="0">ROUND(F11*(G11+H11),2)</f>
        <v>0</v>
      </c>
      <c r="J11" s="168">
        <f t="shared" ref="J11:J19" si="1">ROUND(F11*(N11),2)</f>
        <v>72.150000000000006</v>
      </c>
      <c r="K11" s="1">
        <f t="shared" ref="K11:K19" si="2">ROUND(F11*(O11),2)</f>
        <v>0</v>
      </c>
      <c r="L11" s="1">
        <f t="shared" ref="L11:L16" si="3">ROUND(F11*(G11),2)</f>
        <v>0</v>
      </c>
      <c r="M11" s="1"/>
      <c r="N11" s="1">
        <v>0.15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89</v>
      </c>
      <c r="C12" s="172" t="s">
        <v>202</v>
      </c>
      <c r="D12" s="168" t="s">
        <v>203</v>
      </c>
      <c r="E12" s="168" t="s">
        <v>86</v>
      </c>
      <c r="F12" s="169">
        <v>481</v>
      </c>
      <c r="G12" s="170"/>
      <c r="H12" s="170"/>
      <c r="I12" s="170">
        <f t="shared" si="0"/>
        <v>0</v>
      </c>
      <c r="J12" s="168">
        <f t="shared" si="1"/>
        <v>33.67</v>
      </c>
      <c r="K12" s="1">
        <f t="shared" si="2"/>
        <v>0</v>
      </c>
      <c r="L12" s="1">
        <f t="shared" si="3"/>
        <v>0</v>
      </c>
      <c r="M12" s="1"/>
      <c r="N12" s="1">
        <v>7.0000000000000007E-2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89</v>
      </c>
      <c r="C13" s="172" t="s">
        <v>204</v>
      </c>
      <c r="D13" s="168" t="s">
        <v>205</v>
      </c>
      <c r="E13" s="168" t="s">
        <v>86</v>
      </c>
      <c r="F13" s="169">
        <v>481</v>
      </c>
      <c r="G13" s="170"/>
      <c r="H13" s="170"/>
      <c r="I13" s="170">
        <f t="shared" si="0"/>
        <v>0</v>
      </c>
      <c r="J13" s="168">
        <f t="shared" si="1"/>
        <v>81.77</v>
      </c>
      <c r="K13" s="1">
        <f t="shared" si="2"/>
        <v>0</v>
      </c>
      <c r="L13" s="1">
        <f t="shared" si="3"/>
        <v>0</v>
      </c>
      <c r="M13" s="1"/>
      <c r="N13" s="1">
        <v>0.17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89</v>
      </c>
      <c r="C14" s="172" t="s">
        <v>206</v>
      </c>
      <c r="D14" s="168" t="s">
        <v>207</v>
      </c>
      <c r="E14" s="168" t="s">
        <v>208</v>
      </c>
      <c r="F14" s="169">
        <v>481</v>
      </c>
      <c r="G14" s="170"/>
      <c r="H14" s="170"/>
      <c r="I14" s="170">
        <f t="shared" si="0"/>
        <v>0</v>
      </c>
      <c r="J14" s="168">
        <f t="shared" si="1"/>
        <v>14.43</v>
      </c>
      <c r="K14" s="1">
        <f t="shared" si="2"/>
        <v>0</v>
      </c>
      <c r="L14" s="1">
        <f t="shared" si="3"/>
        <v>0</v>
      </c>
      <c r="M14" s="1"/>
      <c r="N14" s="1">
        <v>0.03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130</v>
      </c>
      <c r="C15" s="172" t="s">
        <v>209</v>
      </c>
      <c r="D15" s="168" t="s">
        <v>210</v>
      </c>
      <c r="E15" s="168" t="s">
        <v>86</v>
      </c>
      <c r="F15" s="169">
        <v>481</v>
      </c>
      <c r="G15" s="170"/>
      <c r="H15" s="170"/>
      <c r="I15" s="170">
        <f t="shared" si="0"/>
        <v>0</v>
      </c>
      <c r="J15" s="168">
        <f t="shared" si="1"/>
        <v>81.77</v>
      </c>
      <c r="K15" s="1">
        <f t="shared" si="2"/>
        <v>0</v>
      </c>
      <c r="L15" s="1">
        <f t="shared" si="3"/>
        <v>0</v>
      </c>
      <c r="M15" s="1"/>
      <c r="N15" s="1">
        <v>0.17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130</v>
      </c>
      <c r="C16" s="172" t="s">
        <v>211</v>
      </c>
      <c r="D16" s="168" t="s">
        <v>212</v>
      </c>
      <c r="E16" s="168" t="s">
        <v>213</v>
      </c>
      <c r="F16" s="169">
        <v>0.48099999999999998</v>
      </c>
      <c r="G16" s="170"/>
      <c r="H16" s="170"/>
      <c r="I16" s="170">
        <f t="shared" si="0"/>
        <v>0</v>
      </c>
      <c r="J16" s="168">
        <f t="shared" si="1"/>
        <v>466.72</v>
      </c>
      <c r="K16" s="1">
        <f t="shared" si="2"/>
        <v>0</v>
      </c>
      <c r="L16" s="1">
        <f t="shared" si="3"/>
        <v>0</v>
      </c>
      <c r="M16" s="1"/>
      <c r="N16" s="1">
        <v>970.31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214</v>
      </c>
      <c r="C17" s="172" t="s">
        <v>215</v>
      </c>
      <c r="D17" s="168" t="s">
        <v>216</v>
      </c>
      <c r="E17" s="168" t="s">
        <v>94</v>
      </c>
      <c r="F17" s="169">
        <v>1</v>
      </c>
      <c r="G17" s="170"/>
      <c r="H17" s="170"/>
      <c r="I17" s="170">
        <f t="shared" si="0"/>
        <v>0</v>
      </c>
      <c r="J17" s="168">
        <f t="shared" si="1"/>
        <v>10.75</v>
      </c>
      <c r="K17" s="1">
        <f t="shared" si="2"/>
        <v>0</v>
      </c>
      <c r="L17" s="1"/>
      <c r="M17" s="1">
        <f>ROUND(F17*(G17),2)</f>
        <v>0</v>
      </c>
      <c r="N17" s="1">
        <v>10.75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156</v>
      </c>
      <c r="C18" s="172" t="s">
        <v>217</v>
      </c>
      <c r="D18" s="168" t="s">
        <v>218</v>
      </c>
      <c r="E18" s="168" t="s">
        <v>94</v>
      </c>
      <c r="F18" s="169">
        <v>1</v>
      </c>
      <c r="G18" s="170"/>
      <c r="H18" s="170"/>
      <c r="I18" s="170">
        <f t="shared" si="0"/>
        <v>0</v>
      </c>
      <c r="J18" s="168">
        <f t="shared" si="1"/>
        <v>12.42</v>
      </c>
      <c r="K18" s="1">
        <f t="shared" si="2"/>
        <v>0</v>
      </c>
      <c r="L18" s="1"/>
      <c r="M18" s="1">
        <f>ROUND(F18*(G18),2)</f>
        <v>0</v>
      </c>
      <c r="N18" s="1">
        <v>12.42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156</v>
      </c>
      <c r="C19" s="172" t="s">
        <v>219</v>
      </c>
      <c r="D19" s="168" t="s">
        <v>220</v>
      </c>
      <c r="E19" s="168" t="s">
        <v>221</v>
      </c>
      <c r="F19" s="169">
        <v>16.899999999999999</v>
      </c>
      <c r="G19" s="170"/>
      <c r="H19" s="170"/>
      <c r="I19" s="170">
        <f t="shared" si="0"/>
        <v>0</v>
      </c>
      <c r="J19" s="168">
        <f t="shared" si="1"/>
        <v>118.3</v>
      </c>
      <c r="K19" s="1">
        <f t="shared" si="2"/>
        <v>0</v>
      </c>
      <c r="L19" s="1"/>
      <c r="M19" s="1">
        <f>ROUND(F19*(G19),2)</f>
        <v>0</v>
      </c>
      <c r="N19" s="1">
        <v>7</v>
      </c>
      <c r="O19" s="1"/>
      <c r="P19" s="160"/>
      <c r="Q19" s="173"/>
      <c r="R19" s="173"/>
      <c r="S19" s="149"/>
      <c r="V19" s="174"/>
      <c r="Z19">
        <v>0</v>
      </c>
    </row>
    <row r="20" spans="1:26" x14ac:dyDescent="0.25">
      <c r="A20" s="149"/>
      <c r="B20" s="149"/>
      <c r="C20" s="149"/>
      <c r="D20" s="149" t="s">
        <v>68</v>
      </c>
      <c r="E20" s="149"/>
      <c r="F20" s="167"/>
      <c r="G20" s="152"/>
      <c r="H20" s="152">
        <f>ROUND((SUM(M10:M19))/1,2)</f>
        <v>0</v>
      </c>
      <c r="I20" s="152">
        <f>ROUND((SUM(I10:I19))/1,2)</f>
        <v>0</v>
      </c>
      <c r="J20" s="149"/>
      <c r="K20" s="149"/>
      <c r="L20" s="149">
        <f>ROUND((SUM(L10:L19))/1,2)</f>
        <v>0</v>
      </c>
      <c r="M20" s="149">
        <f>ROUND((SUM(M10:M19))/1,2)</f>
        <v>0</v>
      </c>
      <c r="N20" s="149"/>
      <c r="O20" s="149"/>
      <c r="P20" s="175">
        <f>ROUND((SUM(P10:P19))/1,2)</f>
        <v>0</v>
      </c>
      <c r="Q20" s="146"/>
      <c r="R20" s="146"/>
      <c r="S20" s="175">
        <f>ROUND((SUM(S10:S19))/1,2)</f>
        <v>0</v>
      </c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"/>
      <c r="C21" s="1"/>
      <c r="D21" s="1"/>
      <c r="E21" s="1"/>
      <c r="F21" s="160"/>
      <c r="G21" s="142"/>
      <c r="H21" s="142"/>
      <c r="I21" s="142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49"/>
      <c r="B22" s="149"/>
      <c r="C22" s="149"/>
      <c r="D22" s="149" t="s">
        <v>199</v>
      </c>
      <c r="E22" s="149"/>
      <c r="F22" s="167"/>
      <c r="G22" s="150"/>
      <c r="H22" s="150"/>
      <c r="I22" s="150"/>
      <c r="J22" s="149"/>
      <c r="K22" s="149"/>
      <c r="L22" s="149"/>
      <c r="M22" s="149"/>
      <c r="N22" s="149"/>
      <c r="O22" s="149"/>
      <c r="P22" s="149"/>
      <c r="Q22" s="146"/>
      <c r="R22" s="146"/>
      <c r="S22" s="149"/>
      <c r="T22" s="146"/>
      <c r="U22" s="146"/>
      <c r="V22" s="146"/>
      <c r="W22" s="146"/>
      <c r="X22" s="146"/>
      <c r="Y22" s="146"/>
      <c r="Z22" s="146"/>
    </row>
    <row r="23" spans="1:26" ht="35.1" customHeight="1" x14ac:dyDescent="0.25">
      <c r="A23" s="171"/>
      <c r="B23" s="168" t="s">
        <v>83</v>
      </c>
      <c r="C23" s="172" t="s">
        <v>87</v>
      </c>
      <c r="D23" s="168" t="s">
        <v>88</v>
      </c>
      <c r="E23" s="168" t="s">
        <v>208</v>
      </c>
      <c r="F23" s="169">
        <v>12.5</v>
      </c>
      <c r="G23" s="170"/>
      <c r="H23" s="170"/>
      <c r="I23" s="170">
        <f t="shared" ref="I23:I33" si="4">ROUND(F23*(G23+H23),2)</f>
        <v>0</v>
      </c>
      <c r="J23" s="168">
        <f t="shared" ref="J23:J33" si="5">ROUND(F23*(N23),2)</f>
        <v>12.5</v>
      </c>
      <c r="K23" s="1">
        <f t="shared" ref="K23:K33" si="6">ROUND(F23*(O23),2)</f>
        <v>0</v>
      </c>
      <c r="L23" s="1">
        <f t="shared" ref="L23:L30" si="7">ROUND(F23*(G23),2)</f>
        <v>0</v>
      </c>
      <c r="M23" s="1"/>
      <c r="N23" s="1">
        <v>1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 x14ac:dyDescent="0.25">
      <c r="A24" s="171"/>
      <c r="B24" s="168" t="s">
        <v>89</v>
      </c>
      <c r="C24" s="172" t="s">
        <v>222</v>
      </c>
      <c r="D24" s="168" t="s">
        <v>223</v>
      </c>
      <c r="E24" s="168" t="s">
        <v>208</v>
      </c>
      <c r="F24" s="169">
        <v>12.5</v>
      </c>
      <c r="G24" s="170"/>
      <c r="H24" s="170"/>
      <c r="I24" s="170">
        <f t="shared" si="4"/>
        <v>0</v>
      </c>
      <c r="J24" s="168">
        <f t="shared" si="5"/>
        <v>16.63</v>
      </c>
      <c r="K24" s="1">
        <f t="shared" si="6"/>
        <v>0</v>
      </c>
      <c r="L24" s="1">
        <f t="shared" si="7"/>
        <v>0</v>
      </c>
      <c r="M24" s="1"/>
      <c r="N24" s="1">
        <v>1.33</v>
      </c>
      <c r="O24" s="1"/>
      <c r="P24" s="160"/>
      <c r="Q24" s="173"/>
      <c r="R24" s="173"/>
      <c r="S24" s="149"/>
      <c r="V24" s="174"/>
      <c r="Z24">
        <v>0</v>
      </c>
    </row>
    <row r="25" spans="1:26" ht="24.95" customHeight="1" x14ac:dyDescent="0.25">
      <c r="A25" s="171"/>
      <c r="B25" s="168" t="s">
        <v>89</v>
      </c>
      <c r="C25" s="172" t="s">
        <v>90</v>
      </c>
      <c r="D25" s="168" t="s">
        <v>224</v>
      </c>
      <c r="E25" s="168" t="s">
        <v>86</v>
      </c>
      <c r="F25" s="169">
        <v>12.5</v>
      </c>
      <c r="G25" s="170"/>
      <c r="H25" s="170"/>
      <c r="I25" s="170">
        <f t="shared" si="4"/>
        <v>0</v>
      </c>
      <c r="J25" s="168">
        <f t="shared" si="5"/>
        <v>9.6300000000000008</v>
      </c>
      <c r="K25" s="1">
        <f t="shared" si="6"/>
        <v>0</v>
      </c>
      <c r="L25" s="1">
        <f t="shared" si="7"/>
        <v>0</v>
      </c>
      <c r="M25" s="1"/>
      <c r="N25" s="1">
        <v>0.77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89</v>
      </c>
      <c r="C26" s="172" t="s">
        <v>109</v>
      </c>
      <c r="D26" s="168" t="s">
        <v>110</v>
      </c>
      <c r="E26" s="168" t="s">
        <v>208</v>
      </c>
      <c r="F26" s="169">
        <v>12.5</v>
      </c>
      <c r="G26" s="170"/>
      <c r="H26" s="170"/>
      <c r="I26" s="170">
        <f t="shared" si="4"/>
        <v>0</v>
      </c>
      <c r="J26" s="168">
        <f t="shared" si="5"/>
        <v>5</v>
      </c>
      <c r="K26" s="1">
        <f t="shared" si="6"/>
        <v>0</v>
      </c>
      <c r="L26" s="1">
        <f t="shared" si="7"/>
        <v>0</v>
      </c>
      <c r="M26" s="1"/>
      <c r="N26" s="1">
        <v>0.4</v>
      </c>
      <c r="O26" s="1"/>
      <c r="P26" s="160"/>
      <c r="Q26" s="173"/>
      <c r="R26" s="173"/>
      <c r="S26" s="149"/>
      <c r="V26" s="174"/>
      <c r="Z26">
        <v>0</v>
      </c>
    </row>
    <row r="27" spans="1:26" ht="24.95" customHeight="1" x14ac:dyDescent="0.25">
      <c r="A27" s="171"/>
      <c r="B27" s="168" t="s">
        <v>89</v>
      </c>
      <c r="C27" s="172" t="s">
        <v>111</v>
      </c>
      <c r="D27" s="168" t="s">
        <v>225</v>
      </c>
      <c r="E27" s="168" t="s">
        <v>208</v>
      </c>
      <c r="F27" s="169">
        <v>12.5</v>
      </c>
      <c r="G27" s="170"/>
      <c r="H27" s="170"/>
      <c r="I27" s="170">
        <f t="shared" si="4"/>
        <v>0</v>
      </c>
      <c r="J27" s="168">
        <f t="shared" si="5"/>
        <v>1.5</v>
      </c>
      <c r="K27" s="1">
        <f t="shared" si="6"/>
        <v>0</v>
      </c>
      <c r="L27" s="1">
        <f t="shared" si="7"/>
        <v>0</v>
      </c>
      <c r="M27" s="1"/>
      <c r="N27" s="1">
        <v>0.12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89</v>
      </c>
      <c r="C28" s="172" t="s">
        <v>113</v>
      </c>
      <c r="D28" s="168" t="s">
        <v>226</v>
      </c>
      <c r="E28" s="168" t="s">
        <v>86</v>
      </c>
      <c r="F28" s="169">
        <v>12.5</v>
      </c>
      <c r="G28" s="170"/>
      <c r="H28" s="170"/>
      <c r="I28" s="170">
        <f t="shared" si="4"/>
        <v>0</v>
      </c>
      <c r="J28" s="168">
        <f t="shared" si="5"/>
        <v>1.25</v>
      </c>
      <c r="K28" s="1">
        <f t="shared" si="6"/>
        <v>0</v>
      </c>
      <c r="L28" s="1">
        <f t="shared" si="7"/>
        <v>0</v>
      </c>
      <c r="M28" s="1"/>
      <c r="N28" s="1">
        <v>0.1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89</v>
      </c>
      <c r="C29" s="172" t="s">
        <v>206</v>
      </c>
      <c r="D29" s="168" t="s">
        <v>227</v>
      </c>
      <c r="E29" s="168" t="s">
        <v>172</v>
      </c>
      <c r="F29" s="169">
        <v>2.5000000000000001E-2</v>
      </c>
      <c r="G29" s="170"/>
      <c r="H29" s="170"/>
      <c r="I29" s="170">
        <f t="shared" si="4"/>
        <v>0</v>
      </c>
      <c r="J29" s="168">
        <f t="shared" si="5"/>
        <v>4.1100000000000003</v>
      </c>
      <c r="K29" s="1">
        <f t="shared" si="6"/>
        <v>0</v>
      </c>
      <c r="L29" s="1">
        <f t="shared" si="7"/>
        <v>0</v>
      </c>
      <c r="M29" s="1"/>
      <c r="N29" s="1">
        <v>164.22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228</v>
      </c>
      <c r="C30" s="172" t="s">
        <v>229</v>
      </c>
      <c r="D30" s="168" t="s">
        <v>230</v>
      </c>
      <c r="E30" s="168" t="s">
        <v>208</v>
      </c>
      <c r="F30" s="169">
        <v>12.5</v>
      </c>
      <c r="G30" s="170"/>
      <c r="H30" s="170"/>
      <c r="I30" s="170">
        <f t="shared" si="4"/>
        <v>0</v>
      </c>
      <c r="J30" s="168">
        <f t="shared" si="5"/>
        <v>29</v>
      </c>
      <c r="K30" s="1">
        <f t="shared" si="6"/>
        <v>0</v>
      </c>
      <c r="L30" s="1">
        <f t="shared" si="7"/>
        <v>0</v>
      </c>
      <c r="M30" s="1"/>
      <c r="N30" s="1">
        <v>2.3199999999999998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231</v>
      </c>
      <c r="C31" s="172" t="s">
        <v>232</v>
      </c>
      <c r="D31" s="168" t="s">
        <v>233</v>
      </c>
      <c r="E31" s="168" t="s">
        <v>133</v>
      </c>
      <c r="F31" s="169">
        <v>4.7</v>
      </c>
      <c r="G31" s="170"/>
      <c r="H31" s="170"/>
      <c r="I31" s="170">
        <f t="shared" si="4"/>
        <v>0</v>
      </c>
      <c r="J31" s="168">
        <f t="shared" si="5"/>
        <v>123.38</v>
      </c>
      <c r="K31" s="1">
        <f t="shared" si="6"/>
        <v>0</v>
      </c>
      <c r="L31" s="1"/>
      <c r="M31" s="1">
        <f>ROUND(F31*(G31),2)</f>
        <v>0</v>
      </c>
      <c r="N31" s="1">
        <v>26.25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156</v>
      </c>
      <c r="C32" s="172" t="s">
        <v>234</v>
      </c>
      <c r="D32" s="168" t="s">
        <v>235</v>
      </c>
      <c r="E32" s="168" t="s">
        <v>86</v>
      </c>
      <c r="F32" s="169">
        <v>13.1</v>
      </c>
      <c r="G32" s="170"/>
      <c r="H32" s="170"/>
      <c r="I32" s="170">
        <f t="shared" si="4"/>
        <v>0</v>
      </c>
      <c r="J32" s="168">
        <f t="shared" si="5"/>
        <v>44.54</v>
      </c>
      <c r="K32" s="1">
        <f t="shared" si="6"/>
        <v>0</v>
      </c>
      <c r="L32" s="1"/>
      <c r="M32" s="1">
        <f>ROUND(F32*(G32),2)</f>
        <v>0</v>
      </c>
      <c r="N32" s="1">
        <v>3.4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156</v>
      </c>
      <c r="C33" s="172" t="s">
        <v>217</v>
      </c>
      <c r="D33" s="168" t="s">
        <v>236</v>
      </c>
      <c r="E33" s="168" t="s">
        <v>94</v>
      </c>
      <c r="F33" s="169">
        <v>2.5000000000000001E-2</v>
      </c>
      <c r="G33" s="170"/>
      <c r="H33" s="170"/>
      <c r="I33" s="170">
        <f t="shared" si="4"/>
        <v>0</v>
      </c>
      <c r="J33" s="168">
        <f t="shared" si="5"/>
        <v>0.31</v>
      </c>
      <c r="K33" s="1">
        <f t="shared" si="6"/>
        <v>0</v>
      </c>
      <c r="L33" s="1"/>
      <c r="M33" s="1">
        <f>ROUND(F33*(G33),2)</f>
        <v>0</v>
      </c>
      <c r="N33" s="1">
        <v>12.42</v>
      </c>
      <c r="O33" s="1"/>
      <c r="P33" s="160"/>
      <c r="Q33" s="173"/>
      <c r="R33" s="173"/>
      <c r="S33" s="149"/>
      <c r="V33" s="174"/>
      <c r="Z33">
        <v>0</v>
      </c>
    </row>
    <row r="34" spans="1:26" x14ac:dyDescent="0.25">
      <c r="A34" s="149"/>
      <c r="B34" s="149"/>
      <c r="C34" s="149"/>
      <c r="D34" s="149" t="s">
        <v>199</v>
      </c>
      <c r="E34" s="149"/>
      <c r="F34" s="167"/>
      <c r="G34" s="152"/>
      <c r="H34" s="152">
        <f>ROUND((SUM(M22:M33))/1,2)</f>
        <v>0</v>
      </c>
      <c r="I34" s="152">
        <f>ROUND((SUM(I22:I33))/1,2)</f>
        <v>0</v>
      </c>
      <c r="J34" s="149"/>
      <c r="K34" s="149"/>
      <c r="L34" s="149">
        <f>ROUND((SUM(L22:L33))/1,2)</f>
        <v>0</v>
      </c>
      <c r="M34" s="149">
        <f>ROUND((SUM(M22:M33))/1,2)</f>
        <v>0</v>
      </c>
      <c r="N34" s="149"/>
      <c r="O34" s="149"/>
      <c r="P34" s="175">
        <f>ROUND((SUM(P22:P33))/1,2)</f>
        <v>0</v>
      </c>
      <c r="Q34" s="146"/>
      <c r="R34" s="146"/>
      <c r="S34" s="175">
        <f>ROUND((SUM(S22:S33))/1,2)</f>
        <v>0</v>
      </c>
      <c r="T34" s="146"/>
      <c r="U34" s="146"/>
      <c r="V34" s="146"/>
      <c r="W34" s="146"/>
      <c r="X34" s="146"/>
      <c r="Y34" s="146"/>
      <c r="Z34" s="146"/>
    </row>
    <row r="35" spans="1:26" x14ac:dyDescent="0.25">
      <c r="A35" s="1"/>
      <c r="B35" s="1"/>
      <c r="C35" s="1"/>
      <c r="D35" s="1"/>
      <c r="E35" s="1"/>
      <c r="F35" s="160"/>
      <c r="G35" s="142"/>
      <c r="H35" s="142"/>
      <c r="I35" s="142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49"/>
      <c r="B36" s="149"/>
      <c r="C36" s="149"/>
      <c r="D36" s="149" t="s">
        <v>70</v>
      </c>
      <c r="E36" s="149"/>
      <c r="F36" s="167"/>
      <c r="G36" s="150"/>
      <c r="H36" s="150"/>
      <c r="I36" s="150"/>
      <c r="J36" s="149"/>
      <c r="K36" s="149"/>
      <c r="L36" s="149"/>
      <c r="M36" s="149"/>
      <c r="N36" s="149"/>
      <c r="O36" s="149"/>
      <c r="P36" s="149"/>
      <c r="Q36" s="146"/>
      <c r="R36" s="146"/>
      <c r="S36" s="149"/>
      <c r="T36" s="146"/>
      <c r="U36" s="146"/>
      <c r="V36" s="146"/>
      <c r="W36" s="146"/>
      <c r="X36" s="146"/>
      <c r="Y36" s="146"/>
      <c r="Z36" s="146"/>
    </row>
    <row r="37" spans="1:26" ht="24.95" customHeight="1" x14ac:dyDescent="0.25">
      <c r="A37" s="171"/>
      <c r="B37" s="168" t="s">
        <v>89</v>
      </c>
      <c r="C37" s="172" t="s">
        <v>170</v>
      </c>
      <c r="D37" s="168" t="s">
        <v>171</v>
      </c>
      <c r="E37" s="168" t="s">
        <v>237</v>
      </c>
      <c r="F37" s="169">
        <v>6.11</v>
      </c>
      <c r="G37" s="170"/>
      <c r="H37" s="170"/>
      <c r="I37" s="170">
        <f>ROUND(F37*(G37+H37),2)</f>
        <v>0</v>
      </c>
      <c r="J37" s="168">
        <f>ROUND(F37*(N37),2)</f>
        <v>155.56</v>
      </c>
      <c r="K37" s="1">
        <f>ROUND(F37*(O37),2)</f>
        <v>0</v>
      </c>
      <c r="L37" s="1">
        <f>ROUND(F37*(G37),2)</f>
        <v>0</v>
      </c>
      <c r="M37" s="1"/>
      <c r="N37" s="1">
        <v>25.46</v>
      </c>
      <c r="O37" s="1"/>
      <c r="P37" s="160"/>
      <c r="Q37" s="173"/>
      <c r="R37" s="173"/>
      <c r="S37" s="149"/>
      <c r="V37" s="174"/>
      <c r="Z37">
        <v>0</v>
      </c>
    </row>
    <row r="38" spans="1:26" x14ac:dyDescent="0.25">
      <c r="A38" s="149"/>
      <c r="B38" s="149"/>
      <c r="C38" s="149"/>
      <c r="D38" s="149" t="s">
        <v>70</v>
      </c>
      <c r="E38" s="149"/>
      <c r="F38" s="167"/>
      <c r="G38" s="152"/>
      <c r="H38" s="152"/>
      <c r="I38" s="152">
        <f>ROUND((SUM(I36:I37))/1,2)</f>
        <v>0</v>
      </c>
      <c r="J38" s="149"/>
      <c r="K38" s="149"/>
      <c r="L38" s="149">
        <f>ROUND((SUM(L36:L37))/1,2)</f>
        <v>0</v>
      </c>
      <c r="M38" s="149">
        <f>ROUND((SUM(M36:M37))/1,2)</f>
        <v>0</v>
      </c>
      <c r="N38" s="149"/>
      <c r="O38" s="149"/>
      <c r="P38" s="175"/>
      <c r="S38" s="167">
        <f>ROUND((SUM(S36:S37))/1,2)</f>
        <v>0</v>
      </c>
      <c r="V38">
        <f>ROUND((SUM(V36:V37))/1,2)</f>
        <v>0</v>
      </c>
    </row>
    <row r="39" spans="1:26" x14ac:dyDescent="0.25">
      <c r="A39" s="1"/>
      <c r="B39" s="1"/>
      <c r="C39" s="1"/>
      <c r="D39" s="1"/>
      <c r="E39" s="1"/>
      <c r="F39" s="160"/>
      <c r="G39" s="142"/>
      <c r="H39" s="142"/>
      <c r="I39" s="142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49"/>
      <c r="B40" s="149"/>
      <c r="C40" s="149"/>
      <c r="D40" s="2" t="s">
        <v>67</v>
      </c>
      <c r="E40" s="149"/>
      <c r="F40" s="167"/>
      <c r="G40" s="152"/>
      <c r="H40" s="152">
        <f>ROUND((SUM(M9:M39))/2,2)</f>
        <v>0</v>
      </c>
      <c r="I40" s="152">
        <f>ROUND((SUM(I9:I39))/2,2)</f>
        <v>0</v>
      </c>
      <c r="J40" s="149"/>
      <c r="K40" s="149"/>
      <c r="L40" s="149">
        <f>ROUND((SUM(L9:L39))/2,2)</f>
        <v>0</v>
      </c>
      <c r="M40" s="149">
        <f>ROUND((SUM(M9:M39))/2,2)</f>
        <v>0</v>
      </c>
      <c r="N40" s="149"/>
      <c r="O40" s="149"/>
      <c r="P40" s="175"/>
      <c r="S40" s="175">
        <f>ROUND((SUM(S9:S39))/2,2)</f>
        <v>0</v>
      </c>
      <c r="V40">
        <f>ROUND((SUM(V9:V39))/2,2)</f>
        <v>0</v>
      </c>
    </row>
    <row r="41" spans="1:26" x14ac:dyDescent="0.25">
      <c r="A41" s="176"/>
      <c r="B41" s="176"/>
      <c r="C41" s="176"/>
      <c r="D41" s="176" t="s">
        <v>71</v>
      </c>
      <c r="E41" s="176"/>
      <c r="F41" s="177"/>
      <c r="G41" s="178"/>
      <c r="H41" s="178">
        <f>ROUND((SUM(M9:M40))/3,2)</f>
        <v>0</v>
      </c>
      <c r="I41" s="178">
        <f>ROUND((SUM(I9:I40))/3,2)</f>
        <v>0</v>
      </c>
      <c r="J41" s="176"/>
      <c r="K41" s="176">
        <f>ROUND((SUM(K9:K40))/3,2)</f>
        <v>0</v>
      </c>
      <c r="L41" s="176">
        <f>ROUND((SUM(L9:L40))/3,2)</f>
        <v>0</v>
      </c>
      <c r="M41" s="176">
        <f>ROUND((SUM(M9:M40))/3,2)</f>
        <v>0</v>
      </c>
      <c r="N41" s="176"/>
      <c r="O41" s="176"/>
      <c r="P41" s="177"/>
      <c r="Q41" s="179"/>
      <c r="R41" s="179"/>
      <c r="S41" s="177">
        <f>ROUND((SUM(S9:S40))/3,2)</f>
        <v>0</v>
      </c>
      <c r="T41" s="179"/>
      <c r="U41" s="179"/>
      <c r="V41" s="179">
        <f>ROUND((SUM(V9:V40))/3,2)</f>
        <v>0</v>
      </c>
      <c r="Z41">
        <f>(SUM(Z9:Z40))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Sadové výsadby Domaša Dobrá, Obec Kvakovce / Parčík v Obci Kvakovce - rekultivácia trávnika+koberec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B2" sqref="B2:J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6" t="s">
        <v>320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 x14ac:dyDescent="0.25">
      <c r="A3" s="11"/>
      <c r="B3" s="34" t="s">
        <v>238</v>
      </c>
      <c r="C3" s="35"/>
      <c r="D3" s="36"/>
      <c r="E3" s="36"/>
      <c r="F3" s="36"/>
      <c r="G3" s="16"/>
      <c r="H3" s="16"/>
      <c r="I3" s="37" t="s">
        <v>17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19</v>
      </c>
      <c r="J4" s="30"/>
    </row>
    <row r="5" spans="1:23" ht="18" customHeight="1" thickBot="1" x14ac:dyDescent="0.3">
      <c r="A5" s="11"/>
      <c r="B5" s="38" t="s">
        <v>20</v>
      </c>
      <c r="C5" s="19"/>
      <c r="D5" s="16"/>
      <c r="E5" s="16"/>
      <c r="F5" s="39" t="s">
        <v>21</v>
      </c>
      <c r="G5" s="16"/>
      <c r="H5" s="16"/>
      <c r="I5" s="37" t="s">
        <v>22</v>
      </c>
      <c r="J5" s="40" t="s">
        <v>23</v>
      </c>
    </row>
    <row r="6" spans="1:23" ht="20.100000000000001" customHeight="1" thickTop="1" x14ac:dyDescent="0.25">
      <c r="A6" s="11"/>
      <c r="B6" s="200" t="s">
        <v>24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25">
      <c r="A7" s="11"/>
      <c r="B7" s="49" t="s">
        <v>27</v>
      </c>
      <c r="C7" s="42"/>
      <c r="D7" s="17"/>
      <c r="E7" s="17"/>
      <c r="F7" s="17"/>
      <c r="G7" s="50" t="s">
        <v>28</v>
      </c>
      <c r="H7" s="17"/>
      <c r="I7" s="28"/>
      <c r="J7" s="43"/>
    </row>
    <row r="8" spans="1:23" ht="20.100000000000001" customHeight="1" x14ac:dyDescent="0.25">
      <c r="A8" s="11"/>
      <c r="B8" s="203" t="s">
        <v>25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25">
      <c r="A9" s="11"/>
      <c r="B9" s="38" t="s">
        <v>27</v>
      </c>
      <c r="C9" s="19"/>
      <c r="D9" s="16"/>
      <c r="E9" s="16"/>
      <c r="F9" s="16"/>
      <c r="G9" s="39" t="s">
        <v>28</v>
      </c>
      <c r="H9" s="16"/>
      <c r="I9" s="27"/>
      <c r="J9" s="30"/>
    </row>
    <row r="10" spans="1:23" ht="20.100000000000001" customHeight="1" x14ac:dyDescent="0.25">
      <c r="A10" s="11"/>
      <c r="B10" s="203" t="s">
        <v>26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">
      <c r="A11" s="11"/>
      <c r="B11" s="38" t="s">
        <v>27</v>
      </c>
      <c r="C11" s="19"/>
      <c r="D11" s="16"/>
      <c r="E11" s="16"/>
      <c r="F11" s="16"/>
      <c r="G11" s="39" t="s">
        <v>28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29</v>
      </c>
      <c r="C15" s="83" t="s">
        <v>5</v>
      </c>
      <c r="D15" s="83" t="s">
        <v>56</v>
      </c>
      <c r="E15" s="84" t="s">
        <v>57</v>
      </c>
      <c r="F15" s="96" t="s">
        <v>58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5">
        <v>1</v>
      </c>
      <c r="C16" s="86" t="s">
        <v>30</v>
      </c>
      <c r="D16" s="87">
        <f>'Rekap 14484'!B17</f>
        <v>0</v>
      </c>
      <c r="E16" s="88">
        <f>'Rekap 14484'!C17</f>
        <v>0</v>
      </c>
      <c r="F16" s="97">
        <f>'Rekap 14484'!D17</f>
        <v>0</v>
      </c>
      <c r="G16" s="52">
        <v>6</v>
      </c>
      <c r="H16" s="106" t="s">
        <v>36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31</v>
      </c>
      <c r="D17" s="69"/>
      <c r="E17" s="67"/>
      <c r="F17" s="72"/>
      <c r="G17" s="53">
        <v>7</v>
      </c>
      <c r="H17" s="107" t="s">
        <v>37</v>
      </c>
      <c r="I17" s="120"/>
      <c r="J17" s="118">
        <f>'SO 14484'!Z64</f>
        <v>0</v>
      </c>
    </row>
    <row r="18" spans="1:26" ht="18" customHeight="1" x14ac:dyDescent="0.25">
      <c r="A18" s="11"/>
      <c r="B18" s="60">
        <v>3</v>
      </c>
      <c r="C18" s="63" t="s">
        <v>32</v>
      </c>
      <c r="D18" s="70"/>
      <c r="E18" s="68"/>
      <c r="F18" s="73"/>
      <c r="G18" s="53">
        <v>8</v>
      </c>
      <c r="H18" s="107" t="s">
        <v>38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33</v>
      </c>
      <c r="D20" s="71"/>
      <c r="E20" s="91"/>
      <c r="F20" s="98">
        <f>SUM(F16:F19)</f>
        <v>0</v>
      </c>
      <c r="G20" s="53">
        <v>10</v>
      </c>
      <c r="H20" s="107" t="s">
        <v>33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6</v>
      </c>
      <c r="D21" s="66"/>
      <c r="E21" s="18"/>
      <c r="F21" s="89"/>
      <c r="G21" s="57" t="s">
        <v>52</v>
      </c>
      <c r="H21" s="54" t="s">
        <v>6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47</v>
      </c>
      <c r="D22" s="78"/>
      <c r="E22" s="80" t="s">
        <v>50</v>
      </c>
      <c r="F22" s="72">
        <f>((F16*U22*0)+(F17*V22*0)+(F18*W22*0))/100</f>
        <v>0</v>
      </c>
      <c r="G22" s="52">
        <v>16</v>
      </c>
      <c r="H22" s="106" t="s">
        <v>53</v>
      </c>
      <c r="I22" s="121" t="s">
        <v>50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48</v>
      </c>
      <c r="D23" s="58"/>
      <c r="E23" s="80" t="s">
        <v>51</v>
      </c>
      <c r="F23" s="73">
        <f>((F16*U23*0)+(F17*V23*0)+(F18*W23*0))/100</f>
        <v>0</v>
      </c>
      <c r="G23" s="53">
        <v>17</v>
      </c>
      <c r="H23" s="107" t="s">
        <v>54</v>
      </c>
      <c r="I23" s="121" t="s">
        <v>50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49</v>
      </c>
      <c r="D24" s="58"/>
      <c r="E24" s="80" t="s">
        <v>50</v>
      </c>
      <c r="F24" s="73">
        <f>((F16*U24*0)+(F17*V24*0)+(F18*W24*0))/100</f>
        <v>0</v>
      </c>
      <c r="G24" s="53">
        <v>18</v>
      </c>
      <c r="H24" s="107" t="s">
        <v>55</v>
      </c>
      <c r="I24" s="121" t="s">
        <v>51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33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61</v>
      </c>
      <c r="D27" s="127"/>
      <c r="E27" s="93"/>
      <c r="F27" s="29"/>
      <c r="G27" s="100" t="s">
        <v>39</v>
      </c>
      <c r="H27" s="95" t="s">
        <v>40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41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42</v>
      </c>
      <c r="I29" s="114">
        <f>J28-SUM('SO 14484'!K9:'SO 14484'!K63)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43</v>
      </c>
      <c r="I30" s="80">
        <f>SUM('SO 14484'!K9:'SO 14484'!K63)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44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45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59</v>
      </c>
      <c r="E33" s="15"/>
      <c r="F33" s="94"/>
      <c r="G33" s="102">
        <v>26</v>
      </c>
      <c r="H33" s="133" t="s">
        <v>60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4" sqref="A4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9" t="s">
        <v>24</v>
      </c>
      <c r="B1" s="210"/>
      <c r="C1" s="210"/>
      <c r="D1" s="211"/>
      <c r="E1" s="137" t="s">
        <v>21</v>
      </c>
      <c r="F1" s="136"/>
      <c r="W1">
        <v>30.126000000000001</v>
      </c>
    </row>
    <row r="2" spans="1:26" ht="20.100000000000001" customHeight="1" x14ac:dyDescent="0.25">
      <c r="A2" s="209" t="s">
        <v>25</v>
      </c>
      <c r="B2" s="210"/>
      <c r="C2" s="210"/>
      <c r="D2" s="211"/>
      <c r="E2" s="137" t="s">
        <v>19</v>
      </c>
      <c r="F2" s="136"/>
    </row>
    <row r="3" spans="1:26" ht="20.100000000000001" customHeight="1" x14ac:dyDescent="0.25">
      <c r="A3" s="209" t="s">
        <v>26</v>
      </c>
      <c r="B3" s="210"/>
      <c r="C3" s="210"/>
      <c r="D3" s="211"/>
      <c r="E3" s="137" t="s">
        <v>65</v>
      </c>
      <c r="F3" s="136"/>
    </row>
    <row r="4" spans="1:26" x14ac:dyDescent="0.25">
      <c r="A4" s="138" t="s">
        <v>320</v>
      </c>
      <c r="B4" s="135"/>
      <c r="C4" s="135"/>
      <c r="D4" s="135"/>
      <c r="E4" s="135"/>
      <c r="F4" s="135"/>
    </row>
    <row r="5" spans="1:26" x14ac:dyDescent="0.25">
      <c r="A5" s="138" t="s">
        <v>238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66</v>
      </c>
      <c r="B8" s="135"/>
      <c r="C8" s="135"/>
      <c r="D8" s="135"/>
      <c r="E8" s="135"/>
      <c r="F8" s="135"/>
    </row>
    <row r="9" spans="1:26" x14ac:dyDescent="0.25">
      <c r="A9" s="140" t="s">
        <v>62</v>
      </c>
      <c r="B9" s="140" t="s">
        <v>56</v>
      </c>
      <c r="C9" s="140" t="s">
        <v>57</v>
      </c>
      <c r="D9" s="140" t="s">
        <v>33</v>
      </c>
      <c r="E9" s="140" t="s">
        <v>63</v>
      </c>
      <c r="F9" s="140" t="s">
        <v>64</v>
      </c>
    </row>
    <row r="10" spans="1:26" x14ac:dyDescent="0.25">
      <c r="A10" s="147" t="s">
        <v>67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68</v>
      </c>
      <c r="B11" s="150">
        <f>'SO 14484'!L16</f>
        <v>0</v>
      </c>
      <c r="C11" s="150">
        <f>'SO 14484'!M16</f>
        <v>0</v>
      </c>
      <c r="D11" s="150">
        <f>'SO 14484'!I16</f>
        <v>0</v>
      </c>
      <c r="E11" s="151">
        <f>'SO 14484'!P16</f>
        <v>0</v>
      </c>
      <c r="F11" s="151">
        <f>'SO 14484'!S16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239</v>
      </c>
      <c r="B12" s="150">
        <f>'SO 14484'!L21</f>
        <v>0</v>
      </c>
      <c r="C12" s="150">
        <f>'SO 14484'!M21</f>
        <v>0</v>
      </c>
      <c r="D12" s="150">
        <f>'SO 14484'!I21</f>
        <v>0</v>
      </c>
      <c r="E12" s="151">
        <f>'SO 14484'!P21</f>
        <v>0</v>
      </c>
      <c r="F12" s="151">
        <f>'SO 14484'!S21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199</v>
      </c>
      <c r="B13" s="150">
        <f>'SO 14484'!L33</f>
        <v>0</v>
      </c>
      <c r="C13" s="150">
        <f>'SO 14484'!M33</f>
        <v>0</v>
      </c>
      <c r="D13" s="150">
        <f>'SO 14484'!I33</f>
        <v>0</v>
      </c>
      <c r="E13" s="151">
        <f>'SO 14484'!P33</f>
        <v>3.12</v>
      </c>
      <c r="F13" s="151">
        <f>'SO 14484'!S33</f>
        <v>47.32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69</v>
      </c>
      <c r="B14" s="150">
        <f>'SO 14484'!L42</f>
        <v>0</v>
      </c>
      <c r="C14" s="150">
        <f>'SO 14484'!M42</f>
        <v>0</v>
      </c>
      <c r="D14" s="150">
        <f>'SO 14484'!I42</f>
        <v>0</v>
      </c>
      <c r="E14" s="151">
        <f>'SO 14484'!P42</f>
        <v>2.64</v>
      </c>
      <c r="F14" s="151">
        <f>'SO 14484'!S42</f>
        <v>12.7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240</v>
      </c>
      <c r="B15" s="150">
        <f>'SO 14484'!L57</f>
        <v>0</v>
      </c>
      <c r="C15" s="150">
        <f>'SO 14484'!M57</f>
        <v>0</v>
      </c>
      <c r="D15" s="150">
        <f>'SO 14484'!I57</f>
        <v>0</v>
      </c>
      <c r="E15" s="151">
        <f>'SO 14484'!P57</f>
        <v>0</v>
      </c>
      <c r="F15" s="151">
        <f>'SO 14484'!S57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70</v>
      </c>
      <c r="B16" s="150">
        <f>'SO 14484'!L61</f>
        <v>0</v>
      </c>
      <c r="C16" s="150">
        <f>'SO 14484'!M61</f>
        <v>0</v>
      </c>
      <c r="D16" s="150">
        <f>'SO 14484'!I61</f>
        <v>0</v>
      </c>
      <c r="E16" s="151">
        <f>'SO 14484'!P61</f>
        <v>0</v>
      </c>
      <c r="F16" s="151">
        <f>'SO 14484'!S61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2" t="s">
        <v>67</v>
      </c>
      <c r="B17" s="152">
        <f>'SO 14484'!L63</f>
        <v>0</v>
      </c>
      <c r="C17" s="152">
        <f>'SO 14484'!M63</f>
        <v>0</v>
      </c>
      <c r="D17" s="152">
        <f>'SO 14484'!I63</f>
        <v>0</v>
      </c>
      <c r="E17" s="153">
        <f>'SO 14484'!S63</f>
        <v>60.02</v>
      </c>
      <c r="F17" s="153">
        <f>'SO 14484'!V63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42"/>
      <c r="C18" s="142"/>
      <c r="D18" s="142"/>
      <c r="E18" s="141"/>
      <c r="F18" s="141"/>
    </row>
    <row r="19" spans="1:26" x14ac:dyDescent="0.25">
      <c r="A19" s="2" t="s">
        <v>71</v>
      </c>
      <c r="B19" s="152">
        <f>'SO 14484'!L64</f>
        <v>0</v>
      </c>
      <c r="C19" s="152">
        <f>'SO 14484'!M64</f>
        <v>0</v>
      </c>
      <c r="D19" s="152">
        <f>'SO 14484'!I64</f>
        <v>0</v>
      </c>
      <c r="E19" s="153">
        <f>'SO 14484'!S64</f>
        <v>60.02</v>
      </c>
      <c r="F19" s="153">
        <f>'SO 14484'!V64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pane ySplit="8" topLeftCell="A9" activePane="bottomLeft" state="frozen"/>
      <selection pane="bottomLeft" activeCell="B4" sqref="B4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2" t="s">
        <v>24</v>
      </c>
      <c r="C1" s="213"/>
      <c r="D1" s="213"/>
      <c r="E1" s="213"/>
      <c r="F1" s="213"/>
      <c r="G1" s="213"/>
      <c r="H1" s="214"/>
      <c r="I1" s="159" t="s">
        <v>21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2" t="s">
        <v>25</v>
      </c>
      <c r="C2" s="213"/>
      <c r="D2" s="213"/>
      <c r="E2" s="213"/>
      <c r="F2" s="213"/>
      <c r="G2" s="213"/>
      <c r="H2" s="214"/>
      <c r="I2" s="159" t="s">
        <v>19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2" t="s">
        <v>26</v>
      </c>
      <c r="C3" s="213"/>
      <c r="D3" s="213"/>
      <c r="E3" s="213"/>
      <c r="F3" s="213"/>
      <c r="G3" s="213"/>
      <c r="H3" s="214"/>
      <c r="I3" s="159" t="s">
        <v>65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321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238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72</v>
      </c>
      <c r="B8" s="161" t="s">
        <v>73</v>
      </c>
      <c r="C8" s="161" t="s">
        <v>74</v>
      </c>
      <c r="D8" s="161" t="s">
        <v>75</v>
      </c>
      <c r="E8" s="161" t="s">
        <v>76</v>
      </c>
      <c r="F8" s="161" t="s">
        <v>77</v>
      </c>
      <c r="G8" s="161" t="s">
        <v>78</v>
      </c>
      <c r="H8" s="161" t="s">
        <v>57</v>
      </c>
      <c r="I8" s="161" t="s">
        <v>79</v>
      </c>
      <c r="J8" s="161"/>
      <c r="K8" s="161"/>
      <c r="L8" s="161"/>
      <c r="M8" s="161"/>
      <c r="N8" s="161"/>
      <c r="O8" s="161"/>
      <c r="P8" s="161" t="s">
        <v>80</v>
      </c>
      <c r="Q8" s="155"/>
      <c r="R8" s="155"/>
      <c r="S8" s="161" t="s">
        <v>81</v>
      </c>
      <c r="T8" s="157"/>
      <c r="U8" s="157"/>
      <c r="V8" s="163" t="s">
        <v>82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67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68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35.1" customHeight="1" x14ac:dyDescent="0.25">
      <c r="A11" s="171"/>
      <c r="B11" s="168" t="s">
        <v>83</v>
      </c>
      <c r="C11" s="172" t="s">
        <v>241</v>
      </c>
      <c r="D11" s="168" t="s">
        <v>242</v>
      </c>
      <c r="E11" s="168" t="s">
        <v>133</v>
      </c>
      <c r="F11" s="169">
        <v>9.3000000000000007</v>
      </c>
      <c r="G11" s="170"/>
      <c r="H11" s="170"/>
      <c r="I11" s="170">
        <f>ROUND(F11*(G11+H11),2)</f>
        <v>0</v>
      </c>
      <c r="J11" s="168">
        <f>ROUND(F11*(N11),2)</f>
        <v>47.52</v>
      </c>
      <c r="K11" s="1">
        <f>ROUND(F11*(O11),2)</f>
        <v>0</v>
      </c>
      <c r="L11" s="1">
        <f>ROUND(F11*(G11),2)</f>
        <v>0</v>
      </c>
      <c r="M11" s="1"/>
      <c r="N11" s="1">
        <v>5.1100000000000003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83</v>
      </c>
      <c r="C12" s="172" t="s">
        <v>243</v>
      </c>
      <c r="D12" s="168" t="s">
        <v>244</v>
      </c>
      <c r="E12" s="168" t="s">
        <v>245</v>
      </c>
      <c r="F12" s="169">
        <v>9.3000000000000007</v>
      </c>
      <c r="G12" s="170"/>
      <c r="H12" s="170"/>
      <c r="I12" s="170">
        <f>ROUND(F12*(G12+H12),2)</f>
        <v>0</v>
      </c>
      <c r="J12" s="168">
        <f>ROUND(F12*(N12),2)</f>
        <v>15.25</v>
      </c>
      <c r="K12" s="1">
        <f>ROUND(F12*(O12),2)</f>
        <v>0</v>
      </c>
      <c r="L12" s="1">
        <f>ROUND(F12*(G12),2)</f>
        <v>0</v>
      </c>
      <c r="M12" s="1"/>
      <c r="N12" s="1">
        <v>1.6400000000000001</v>
      </c>
      <c r="O12" s="1"/>
      <c r="P12" s="160"/>
      <c r="Q12" s="173"/>
      <c r="R12" s="173"/>
      <c r="S12" s="149"/>
      <c r="V12" s="174"/>
      <c r="Z12">
        <v>0</v>
      </c>
    </row>
    <row r="13" spans="1:26" ht="35.1" customHeight="1" x14ac:dyDescent="0.25">
      <c r="A13" s="171"/>
      <c r="B13" s="168" t="s">
        <v>83</v>
      </c>
      <c r="C13" s="172" t="s">
        <v>246</v>
      </c>
      <c r="D13" s="168" t="s">
        <v>247</v>
      </c>
      <c r="E13" s="168" t="s">
        <v>133</v>
      </c>
      <c r="F13" s="169">
        <v>9.3000000000000007</v>
      </c>
      <c r="G13" s="170"/>
      <c r="H13" s="170"/>
      <c r="I13" s="170">
        <f>ROUND(F13*(G13+H13),2)</f>
        <v>0</v>
      </c>
      <c r="J13" s="168">
        <f>ROUND(F13*(N13),2)</f>
        <v>32.090000000000003</v>
      </c>
      <c r="K13" s="1">
        <f>ROUND(F13*(O13),2)</f>
        <v>0</v>
      </c>
      <c r="L13" s="1">
        <f>ROUND(F13*(G13),2)</f>
        <v>0</v>
      </c>
      <c r="M13" s="1"/>
      <c r="N13" s="1">
        <v>3.45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83</v>
      </c>
      <c r="C14" s="172" t="s">
        <v>248</v>
      </c>
      <c r="D14" s="168" t="s">
        <v>249</v>
      </c>
      <c r="E14" s="168" t="s">
        <v>133</v>
      </c>
      <c r="F14" s="169">
        <v>9.3000000000000007</v>
      </c>
      <c r="G14" s="170"/>
      <c r="H14" s="170"/>
      <c r="I14" s="170">
        <f>ROUND(F14*(G14+H14),2)</f>
        <v>0</v>
      </c>
      <c r="J14" s="168">
        <f>ROUND(F14*(N14),2)</f>
        <v>35.99</v>
      </c>
      <c r="K14" s="1">
        <f>ROUND(F14*(O14),2)</f>
        <v>0</v>
      </c>
      <c r="L14" s="1">
        <f>ROUND(F14*(G14),2)</f>
        <v>0</v>
      </c>
      <c r="M14" s="1"/>
      <c r="N14" s="1">
        <v>3.87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83</v>
      </c>
      <c r="C15" s="172" t="s">
        <v>250</v>
      </c>
      <c r="D15" s="168" t="s">
        <v>251</v>
      </c>
      <c r="E15" s="168" t="s">
        <v>133</v>
      </c>
      <c r="F15" s="169">
        <v>9.3000000000000007</v>
      </c>
      <c r="G15" s="170"/>
      <c r="H15" s="170"/>
      <c r="I15" s="170">
        <f>ROUND(F15*(G15+H15),2)</f>
        <v>0</v>
      </c>
      <c r="J15" s="168">
        <f>ROUND(F15*(N15),2)</f>
        <v>25.48</v>
      </c>
      <c r="K15" s="1">
        <f>ROUND(F15*(O15),2)</f>
        <v>0</v>
      </c>
      <c r="L15" s="1">
        <f>ROUND(F15*(G15),2)</f>
        <v>0</v>
      </c>
      <c r="M15" s="1"/>
      <c r="N15" s="1">
        <v>2.74</v>
      </c>
      <c r="O15" s="1"/>
      <c r="P15" s="160"/>
      <c r="Q15" s="173"/>
      <c r="R15" s="173"/>
      <c r="S15" s="149"/>
      <c r="V15" s="174"/>
      <c r="Z15">
        <v>0</v>
      </c>
    </row>
    <row r="16" spans="1:26" x14ac:dyDescent="0.25">
      <c r="A16" s="149"/>
      <c r="B16" s="149"/>
      <c r="C16" s="149"/>
      <c r="D16" s="149" t="s">
        <v>68</v>
      </c>
      <c r="E16" s="149"/>
      <c r="F16" s="167"/>
      <c r="G16" s="152"/>
      <c r="H16" s="152">
        <f>ROUND((SUM(M10:M15))/1,2)</f>
        <v>0</v>
      </c>
      <c r="I16" s="152">
        <f>ROUND((SUM(I10:I15))/1,2)</f>
        <v>0</v>
      </c>
      <c r="J16" s="149"/>
      <c r="K16" s="149"/>
      <c r="L16" s="149">
        <f>ROUND((SUM(L10:L15))/1,2)</f>
        <v>0</v>
      </c>
      <c r="M16" s="149">
        <f>ROUND((SUM(M10:M15))/1,2)</f>
        <v>0</v>
      </c>
      <c r="N16" s="149"/>
      <c r="O16" s="149"/>
      <c r="P16" s="175">
        <f>ROUND((SUM(P10:P15))/1,2)</f>
        <v>0</v>
      </c>
      <c r="Q16" s="146"/>
      <c r="R16" s="146"/>
      <c r="S16" s="175">
        <f>ROUND((SUM(S10:S15))/1,2)</f>
        <v>0</v>
      </c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"/>
      <c r="C17" s="1"/>
      <c r="D17" s="1"/>
      <c r="E17" s="1"/>
      <c r="F17" s="160"/>
      <c r="G17" s="142"/>
      <c r="H17" s="142"/>
      <c r="I17" s="142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49"/>
      <c r="B18" s="149"/>
      <c r="C18" s="149"/>
      <c r="D18" s="149" t="s">
        <v>239</v>
      </c>
      <c r="E18" s="149"/>
      <c r="F18" s="167"/>
      <c r="G18" s="150"/>
      <c r="H18" s="150"/>
      <c r="I18" s="150"/>
      <c r="J18" s="149"/>
      <c r="K18" s="149"/>
      <c r="L18" s="149"/>
      <c r="M18" s="149"/>
      <c r="N18" s="149"/>
      <c r="O18" s="149"/>
      <c r="P18" s="149"/>
      <c r="Q18" s="146"/>
      <c r="R18" s="146"/>
      <c r="S18" s="149"/>
      <c r="T18" s="146"/>
      <c r="U18" s="146"/>
      <c r="V18" s="146"/>
      <c r="W18" s="146"/>
      <c r="X18" s="146"/>
      <c r="Y18" s="146"/>
      <c r="Z18" s="146"/>
    </row>
    <row r="19" spans="1:26" ht="24.95" customHeight="1" x14ac:dyDescent="0.25">
      <c r="A19" s="171"/>
      <c r="B19" s="168" t="s">
        <v>162</v>
      </c>
      <c r="C19" s="172" t="s">
        <v>252</v>
      </c>
      <c r="D19" s="168" t="s">
        <v>253</v>
      </c>
      <c r="E19" s="168" t="s">
        <v>254</v>
      </c>
      <c r="F19" s="169">
        <v>3</v>
      </c>
      <c r="G19" s="170"/>
      <c r="H19" s="170"/>
      <c r="I19" s="170">
        <f>ROUND(F19*(G19+H19),2)</f>
        <v>0</v>
      </c>
      <c r="J19" s="168">
        <f>ROUND(F19*(N19),2)</f>
        <v>90</v>
      </c>
      <c r="K19" s="1">
        <f>ROUND(F19*(O19),2)</f>
        <v>0</v>
      </c>
      <c r="L19" s="1">
        <f>ROUND(F19*(G19),2)</f>
        <v>0</v>
      </c>
      <c r="M19" s="1"/>
      <c r="N19" s="1">
        <v>30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255</v>
      </c>
      <c r="C20" s="172" t="s">
        <v>256</v>
      </c>
      <c r="D20" s="168" t="s">
        <v>257</v>
      </c>
      <c r="E20" s="168" t="s">
        <v>254</v>
      </c>
      <c r="F20" s="169">
        <v>3</v>
      </c>
      <c r="G20" s="170"/>
      <c r="H20" s="170"/>
      <c r="I20" s="170">
        <f>ROUND(F20*(G20+H20),2)</f>
        <v>0</v>
      </c>
      <c r="J20" s="168">
        <f>ROUND(F20*(N20),2)</f>
        <v>420</v>
      </c>
      <c r="K20" s="1">
        <f>ROUND(F20*(O20),2)</f>
        <v>0</v>
      </c>
      <c r="L20" s="1"/>
      <c r="M20" s="1">
        <f>ROUND(F20*(G20),2)</f>
        <v>0</v>
      </c>
      <c r="N20" s="1">
        <v>140</v>
      </c>
      <c r="O20" s="1"/>
      <c r="P20" s="160"/>
      <c r="Q20" s="173"/>
      <c r="R20" s="173"/>
      <c r="S20" s="149"/>
      <c r="V20" s="174"/>
      <c r="Z20">
        <v>0</v>
      </c>
    </row>
    <row r="21" spans="1:26" x14ac:dyDescent="0.25">
      <c r="A21" s="149"/>
      <c r="B21" s="149"/>
      <c r="C21" s="149"/>
      <c r="D21" s="149" t="s">
        <v>239</v>
      </c>
      <c r="E21" s="149"/>
      <c r="F21" s="167"/>
      <c r="G21" s="152"/>
      <c r="H21" s="152">
        <f>ROUND((SUM(M18:M20))/1,2)</f>
        <v>0</v>
      </c>
      <c r="I21" s="152">
        <f>ROUND((SUM(I18:I20))/1,2)</f>
        <v>0</v>
      </c>
      <c r="J21" s="149"/>
      <c r="K21" s="149"/>
      <c r="L21" s="149">
        <f>ROUND((SUM(L18:L20))/1,2)</f>
        <v>0</v>
      </c>
      <c r="M21" s="149">
        <f>ROUND((SUM(M18:M20))/1,2)</f>
        <v>0</v>
      </c>
      <c r="N21" s="149"/>
      <c r="O21" s="149"/>
      <c r="P21" s="175">
        <f>ROUND((SUM(P18:P20))/1,2)</f>
        <v>0</v>
      </c>
      <c r="Q21" s="146"/>
      <c r="R21" s="146"/>
      <c r="S21" s="175">
        <f>ROUND((SUM(S18:S20))/1,2)</f>
        <v>0</v>
      </c>
      <c r="T21" s="146"/>
      <c r="U21" s="146"/>
      <c r="V21" s="146"/>
      <c r="W21" s="146"/>
      <c r="X21" s="146"/>
      <c r="Y21" s="146"/>
      <c r="Z21" s="146"/>
    </row>
    <row r="22" spans="1:26" x14ac:dyDescent="0.25">
      <c r="A22" s="1"/>
      <c r="B22" s="1"/>
      <c r="C22" s="1"/>
      <c r="D22" s="1"/>
      <c r="E22" s="1"/>
      <c r="F22" s="160"/>
      <c r="G22" s="142"/>
      <c r="H22" s="142"/>
      <c r="I22" s="142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49"/>
      <c r="B23" s="149"/>
      <c r="C23" s="149"/>
      <c r="D23" s="149" t="s">
        <v>199</v>
      </c>
      <c r="E23" s="149"/>
      <c r="F23" s="167"/>
      <c r="G23" s="150"/>
      <c r="H23" s="150"/>
      <c r="I23" s="150"/>
      <c r="J23" s="149"/>
      <c r="K23" s="149"/>
      <c r="L23" s="149"/>
      <c r="M23" s="149"/>
      <c r="N23" s="149"/>
      <c r="O23" s="149"/>
      <c r="P23" s="149"/>
      <c r="Q23" s="146"/>
      <c r="R23" s="146"/>
      <c r="S23" s="149"/>
      <c r="T23" s="146"/>
      <c r="U23" s="146"/>
      <c r="V23" s="146"/>
      <c r="W23" s="146"/>
      <c r="X23" s="146"/>
      <c r="Y23" s="146"/>
      <c r="Z23" s="146"/>
    </row>
    <row r="24" spans="1:26" ht="24.95" customHeight="1" x14ac:dyDescent="0.25">
      <c r="A24" s="171"/>
      <c r="B24" s="168" t="s">
        <v>258</v>
      </c>
      <c r="C24" s="172" t="s">
        <v>259</v>
      </c>
      <c r="D24" s="168" t="s">
        <v>260</v>
      </c>
      <c r="E24" s="168" t="s">
        <v>165</v>
      </c>
      <c r="F24" s="169">
        <v>12</v>
      </c>
      <c r="G24" s="170"/>
      <c r="H24" s="170"/>
      <c r="I24" s="170">
        <f t="shared" ref="I24:I32" si="0">ROUND(F24*(G24+H24),2)</f>
        <v>0</v>
      </c>
      <c r="J24" s="168">
        <f t="shared" ref="J24:J32" si="1">ROUND(F24*(N24),2)</f>
        <v>30</v>
      </c>
      <c r="K24" s="1">
        <f t="shared" ref="K24:K32" si="2">ROUND(F24*(O24),2)</f>
        <v>0</v>
      </c>
      <c r="L24" s="1">
        <f t="shared" ref="L24:L29" si="3">ROUND(F24*(G24),2)</f>
        <v>0</v>
      </c>
      <c r="M24" s="1"/>
      <c r="N24" s="1">
        <v>2.5</v>
      </c>
      <c r="O24" s="1"/>
      <c r="P24" s="160"/>
      <c r="Q24" s="173"/>
      <c r="R24" s="173"/>
      <c r="S24" s="149"/>
      <c r="V24" s="174"/>
      <c r="Z24">
        <v>0</v>
      </c>
    </row>
    <row r="25" spans="1:26" ht="24.95" customHeight="1" x14ac:dyDescent="0.25">
      <c r="A25" s="171"/>
      <c r="B25" s="168" t="s">
        <v>261</v>
      </c>
      <c r="C25" s="172" t="s">
        <v>262</v>
      </c>
      <c r="D25" s="168" t="s">
        <v>263</v>
      </c>
      <c r="E25" s="168" t="s">
        <v>208</v>
      </c>
      <c r="F25" s="169">
        <v>31</v>
      </c>
      <c r="G25" s="170"/>
      <c r="H25" s="170"/>
      <c r="I25" s="170">
        <f t="shared" si="0"/>
        <v>0</v>
      </c>
      <c r="J25" s="168">
        <f t="shared" si="1"/>
        <v>72.849999999999994</v>
      </c>
      <c r="K25" s="1">
        <f t="shared" si="2"/>
        <v>0</v>
      </c>
      <c r="L25" s="1">
        <f t="shared" si="3"/>
        <v>0</v>
      </c>
      <c r="M25" s="1"/>
      <c r="N25" s="1">
        <v>2.35</v>
      </c>
      <c r="O25" s="1"/>
      <c r="P25" s="167">
        <v>0.16192000000000001</v>
      </c>
      <c r="Q25" s="173"/>
      <c r="R25" s="173">
        <v>0.16192000000000001</v>
      </c>
      <c r="S25" s="149">
        <f t="shared" ref="S25:S32" si="4">ROUND(F25*(R25),3)</f>
        <v>5.0199999999999996</v>
      </c>
      <c r="V25" s="174"/>
      <c r="Z25">
        <v>0</v>
      </c>
    </row>
    <row r="26" spans="1:26" ht="24.95" customHeight="1" x14ac:dyDescent="0.25">
      <c r="A26" s="171"/>
      <c r="B26" s="168" t="s">
        <v>261</v>
      </c>
      <c r="C26" s="172" t="s">
        <v>264</v>
      </c>
      <c r="D26" s="168" t="s">
        <v>265</v>
      </c>
      <c r="E26" s="168" t="s">
        <v>86</v>
      </c>
      <c r="F26" s="169">
        <v>31</v>
      </c>
      <c r="G26" s="170"/>
      <c r="H26" s="170"/>
      <c r="I26" s="170">
        <f t="shared" si="0"/>
        <v>0</v>
      </c>
      <c r="J26" s="168">
        <f t="shared" si="1"/>
        <v>233.12</v>
      </c>
      <c r="K26" s="1">
        <f t="shared" si="2"/>
        <v>0</v>
      </c>
      <c r="L26" s="1">
        <f t="shared" si="3"/>
        <v>0</v>
      </c>
      <c r="M26" s="1"/>
      <c r="N26" s="1">
        <v>7.52</v>
      </c>
      <c r="O26" s="1"/>
      <c r="P26" s="167">
        <v>0.48573999999999995</v>
      </c>
      <c r="Q26" s="173"/>
      <c r="R26" s="173">
        <v>0.48573999999999995</v>
      </c>
      <c r="S26" s="149">
        <f t="shared" si="4"/>
        <v>15.058</v>
      </c>
      <c r="V26" s="174"/>
      <c r="Z26">
        <v>0</v>
      </c>
    </row>
    <row r="27" spans="1:26" ht="35.1" customHeight="1" x14ac:dyDescent="0.25">
      <c r="A27" s="171"/>
      <c r="B27" s="168" t="s">
        <v>261</v>
      </c>
      <c r="C27" s="172" t="s">
        <v>266</v>
      </c>
      <c r="D27" s="168" t="s">
        <v>267</v>
      </c>
      <c r="E27" s="168" t="s">
        <v>208</v>
      </c>
      <c r="F27" s="169">
        <v>31</v>
      </c>
      <c r="G27" s="170"/>
      <c r="H27" s="170"/>
      <c r="I27" s="170">
        <f t="shared" si="0"/>
        <v>0</v>
      </c>
      <c r="J27" s="168">
        <f t="shared" si="1"/>
        <v>387.5</v>
      </c>
      <c r="K27" s="1">
        <f t="shared" si="2"/>
        <v>0</v>
      </c>
      <c r="L27" s="1">
        <f t="shared" si="3"/>
        <v>0</v>
      </c>
      <c r="M27" s="1"/>
      <c r="N27" s="1">
        <v>12.5</v>
      </c>
      <c r="O27" s="1"/>
      <c r="P27" s="167">
        <v>0.16800000000000001</v>
      </c>
      <c r="Q27" s="173"/>
      <c r="R27" s="173">
        <v>0.16800000000000001</v>
      </c>
      <c r="S27" s="149">
        <f t="shared" si="4"/>
        <v>5.2080000000000002</v>
      </c>
      <c r="V27" s="174"/>
      <c r="Z27">
        <v>0</v>
      </c>
    </row>
    <row r="28" spans="1:26" ht="24.95" customHeight="1" x14ac:dyDescent="0.25">
      <c r="A28" s="171"/>
      <c r="B28" s="168" t="s">
        <v>261</v>
      </c>
      <c r="C28" s="172" t="s">
        <v>268</v>
      </c>
      <c r="D28" s="168" t="s">
        <v>269</v>
      </c>
      <c r="E28" s="168" t="s">
        <v>208</v>
      </c>
      <c r="F28" s="169">
        <v>31</v>
      </c>
      <c r="G28" s="170"/>
      <c r="H28" s="170"/>
      <c r="I28" s="170">
        <f t="shared" si="0"/>
        <v>0</v>
      </c>
      <c r="J28" s="168">
        <f t="shared" si="1"/>
        <v>82.46</v>
      </c>
      <c r="K28" s="1">
        <f t="shared" si="2"/>
        <v>0</v>
      </c>
      <c r="L28" s="1">
        <f t="shared" si="3"/>
        <v>0</v>
      </c>
      <c r="M28" s="1"/>
      <c r="N28" s="1">
        <v>2.66</v>
      </c>
      <c r="O28" s="1"/>
      <c r="P28" s="167">
        <v>3.3399999999999999E-2</v>
      </c>
      <c r="Q28" s="173"/>
      <c r="R28" s="173">
        <v>3.3399999999999999E-2</v>
      </c>
      <c r="S28" s="149">
        <f t="shared" si="4"/>
        <v>1.0349999999999999</v>
      </c>
      <c r="V28" s="174"/>
      <c r="Z28">
        <v>0</v>
      </c>
    </row>
    <row r="29" spans="1:26" ht="24.95" customHeight="1" x14ac:dyDescent="0.25">
      <c r="A29" s="171"/>
      <c r="B29" s="168" t="s">
        <v>261</v>
      </c>
      <c r="C29" s="172" t="s">
        <v>270</v>
      </c>
      <c r="D29" s="168" t="s">
        <v>271</v>
      </c>
      <c r="E29" s="168" t="s">
        <v>208</v>
      </c>
      <c r="F29" s="169">
        <v>31</v>
      </c>
      <c r="G29" s="170"/>
      <c r="H29" s="170"/>
      <c r="I29" s="170">
        <f t="shared" si="0"/>
        <v>0</v>
      </c>
      <c r="J29" s="168">
        <f t="shared" si="1"/>
        <v>11.47</v>
      </c>
      <c r="K29" s="1">
        <f t="shared" si="2"/>
        <v>0</v>
      </c>
      <c r="L29" s="1">
        <f t="shared" si="3"/>
        <v>0</v>
      </c>
      <c r="M29" s="1"/>
      <c r="N29" s="1">
        <v>0.37</v>
      </c>
      <c r="O29" s="1"/>
      <c r="P29" s="167">
        <v>0.13536000000000001</v>
      </c>
      <c r="Q29" s="173"/>
      <c r="R29" s="173">
        <v>0.13536000000000001</v>
      </c>
      <c r="S29" s="149">
        <f t="shared" si="4"/>
        <v>4.1959999999999997</v>
      </c>
      <c r="V29" s="174"/>
      <c r="Z29">
        <v>0</v>
      </c>
    </row>
    <row r="30" spans="1:26" ht="24.95" customHeight="1" x14ac:dyDescent="0.25">
      <c r="A30" s="171"/>
      <c r="B30" s="168" t="s">
        <v>214</v>
      </c>
      <c r="C30" s="172" t="s">
        <v>272</v>
      </c>
      <c r="D30" s="168" t="s">
        <v>273</v>
      </c>
      <c r="E30" s="168" t="s">
        <v>208</v>
      </c>
      <c r="F30" s="169">
        <v>32.6</v>
      </c>
      <c r="G30" s="170"/>
      <c r="H30" s="170"/>
      <c r="I30" s="170">
        <f t="shared" si="0"/>
        <v>0</v>
      </c>
      <c r="J30" s="168">
        <f t="shared" si="1"/>
        <v>373.92</v>
      </c>
      <c r="K30" s="1">
        <f t="shared" si="2"/>
        <v>0</v>
      </c>
      <c r="L30" s="1"/>
      <c r="M30" s="1">
        <f>ROUND(F30*(G30),2)</f>
        <v>0</v>
      </c>
      <c r="N30" s="1">
        <v>11.47</v>
      </c>
      <c r="O30" s="1"/>
      <c r="P30" s="167">
        <v>0.13500000000000001</v>
      </c>
      <c r="Q30" s="173"/>
      <c r="R30" s="173">
        <v>0.13500000000000001</v>
      </c>
      <c r="S30" s="149">
        <f t="shared" si="4"/>
        <v>4.4009999999999998</v>
      </c>
      <c r="V30" s="174"/>
      <c r="Z30">
        <v>0</v>
      </c>
    </row>
    <row r="31" spans="1:26" ht="24.95" customHeight="1" x14ac:dyDescent="0.25">
      <c r="A31" s="171"/>
      <c r="B31" s="168" t="s">
        <v>274</v>
      </c>
      <c r="C31" s="172" t="s">
        <v>275</v>
      </c>
      <c r="D31" s="168" t="s">
        <v>276</v>
      </c>
      <c r="E31" s="168" t="s">
        <v>172</v>
      </c>
      <c r="F31" s="169">
        <v>3.1</v>
      </c>
      <c r="G31" s="170"/>
      <c r="H31" s="170"/>
      <c r="I31" s="170">
        <f t="shared" si="0"/>
        <v>0</v>
      </c>
      <c r="J31" s="168">
        <f t="shared" si="1"/>
        <v>40.49</v>
      </c>
      <c r="K31" s="1">
        <f t="shared" si="2"/>
        <v>0</v>
      </c>
      <c r="L31" s="1"/>
      <c r="M31" s="1">
        <f>ROUND(F31*(G31),2)</f>
        <v>0</v>
      </c>
      <c r="N31" s="1">
        <v>13.06</v>
      </c>
      <c r="O31" s="1"/>
      <c r="P31" s="167">
        <v>1</v>
      </c>
      <c r="Q31" s="173"/>
      <c r="R31" s="173">
        <v>1</v>
      </c>
      <c r="S31" s="149">
        <f t="shared" si="4"/>
        <v>3.1</v>
      </c>
      <c r="V31" s="174"/>
      <c r="Z31">
        <v>0</v>
      </c>
    </row>
    <row r="32" spans="1:26" ht="24.95" customHeight="1" x14ac:dyDescent="0.25">
      <c r="A32" s="171"/>
      <c r="B32" s="168" t="s">
        <v>274</v>
      </c>
      <c r="C32" s="172" t="s">
        <v>277</v>
      </c>
      <c r="D32" s="168" t="s">
        <v>278</v>
      </c>
      <c r="E32" s="168" t="s">
        <v>172</v>
      </c>
      <c r="F32" s="169">
        <v>9.3000000000000007</v>
      </c>
      <c r="G32" s="170"/>
      <c r="H32" s="170"/>
      <c r="I32" s="170">
        <f t="shared" si="0"/>
        <v>0</v>
      </c>
      <c r="J32" s="168">
        <f t="shared" si="1"/>
        <v>110.02</v>
      </c>
      <c r="K32" s="1">
        <f t="shared" si="2"/>
        <v>0</v>
      </c>
      <c r="L32" s="1"/>
      <c r="M32" s="1">
        <f>ROUND(F32*(G32),2)</f>
        <v>0</v>
      </c>
      <c r="N32" s="1">
        <v>11.83</v>
      </c>
      <c r="O32" s="1"/>
      <c r="P32" s="167">
        <v>1</v>
      </c>
      <c r="Q32" s="173"/>
      <c r="R32" s="173">
        <v>1</v>
      </c>
      <c r="S32" s="149">
        <f t="shared" si="4"/>
        <v>9.3000000000000007</v>
      </c>
      <c r="V32" s="174"/>
      <c r="Z32">
        <v>0</v>
      </c>
    </row>
    <row r="33" spans="1:26" x14ac:dyDescent="0.25">
      <c r="A33" s="149"/>
      <c r="B33" s="149"/>
      <c r="C33" s="149"/>
      <c r="D33" s="149" t="s">
        <v>199</v>
      </c>
      <c r="E33" s="149"/>
      <c r="F33" s="167"/>
      <c r="G33" s="152"/>
      <c r="H33" s="152">
        <f>ROUND((SUM(M23:M32))/1,2)</f>
        <v>0</v>
      </c>
      <c r="I33" s="152">
        <f>ROUND((SUM(I23:I32))/1,2)</f>
        <v>0</v>
      </c>
      <c r="J33" s="149"/>
      <c r="K33" s="149"/>
      <c r="L33" s="149">
        <f>ROUND((SUM(L23:L32))/1,2)</f>
        <v>0</v>
      </c>
      <c r="M33" s="149">
        <f>ROUND((SUM(M23:M32))/1,2)</f>
        <v>0</v>
      </c>
      <c r="N33" s="149"/>
      <c r="O33" s="149"/>
      <c r="P33" s="175">
        <f>ROUND((SUM(P23:P32))/1,2)</f>
        <v>3.12</v>
      </c>
      <c r="Q33" s="146"/>
      <c r="R33" s="146"/>
      <c r="S33" s="175">
        <f>ROUND((SUM(S23:S32))/1,2)</f>
        <v>47.32</v>
      </c>
      <c r="T33" s="146"/>
      <c r="U33" s="146"/>
      <c r="V33" s="146"/>
      <c r="W33" s="146"/>
      <c r="X33" s="146"/>
      <c r="Y33" s="146"/>
      <c r="Z33" s="146"/>
    </row>
    <row r="34" spans="1:26" x14ac:dyDescent="0.25">
      <c r="A34" s="1"/>
      <c r="B34" s="1"/>
      <c r="C34" s="1"/>
      <c r="D34" s="1"/>
      <c r="E34" s="1"/>
      <c r="F34" s="160"/>
      <c r="G34" s="142"/>
      <c r="H34" s="142"/>
      <c r="I34" s="142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49"/>
      <c r="B35" s="149"/>
      <c r="C35" s="149"/>
      <c r="D35" s="149" t="s">
        <v>69</v>
      </c>
      <c r="E35" s="149"/>
      <c r="F35" s="167"/>
      <c r="G35" s="150"/>
      <c r="H35" s="150"/>
      <c r="I35" s="150"/>
      <c r="J35" s="149"/>
      <c r="K35" s="149"/>
      <c r="L35" s="149"/>
      <c r="M35" s="149"/>
      <c r="N35" s="149"/>
      <c r="O35" s="149"/>
      <c r="P35" s="149"/>
      <c r="Q35" s="146"/>
      <c r="R35" s="146"/>
      <c r="S35" s="149"/>
      <c r="T35" s="146"/>
      <c r="U35" s="146"/>
      <c r="V35" s="146"/>
      <c r="W35" s="146"/>
      <c r="X35" s="146"/>
      <c r="Y35" s="146"/>
      <c r="Z35" s="146"/>
    </row>
    <row r="36" spans="1:26" ht="24.95" customHeight="1" x14ac:dyDescent="0.25">
      <c r="A36" s="171"/>
      <c r="B36" s="168" t="s">
        <v>83</v>
      </c>
      <c r="C36" s="172" t="s">
        <v>279</v>
      </c>
      <c r="D36" s="168" t="s">
        <v>280</v>
      </c>
      <c r="E36" s="168" t="s">
        <v>133</v>
      </c>
      <c r="F36" s="169">
        <v>3</v>
      </c>
      <c r="G36" s="170"/>
      <c r="H36" s="170"/>
      <c r="I36" s="170">
        <f t="shared" ref="I36:I41" si="5">ROUND(F36*(G36+H36),2)</f>
        <v>0</v>
      </c>
      <c r="J36" s="168">
        <f t="shared" ref="J36:J41" si="6">ROUND(F36*(N36),2)</f>
        <v>127.2</v>
      </c>
      <c r="K36" s="1">
        <f t="shared" ref="K36:K41" si="7">ROUND(F36*(O36),2)</f>
        <v>0</v>
      </c>
      <c r="L36" s="1">
        <f>ROUND(F36*(G36),2)</f>
        <v>0</v>
      </c>
      <c r="M36" s="1"/>
      <c r="N36" s="1">
        <v>42.4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281</v>
      </c>
      <c r="C37" s="172" t="s">
        <v>282</v>
      </c>
      <c r="D37" s="168" t="s">
        <v>283</v>
      </c>
      <c r="E37" s="168" t="s">
        <v>133</v>
      </c>
      <c r="F37" s="169">
        <v>2.4</v>
      </c>
      <c r="G37" s="170"/>
      <c r="H37" s="170"/>
      <c r="I37" s="170">
        <f t="shared" si="5"/>
        <v>0</v>
      </c>
      <c r="J37" s="168">
        <f t="shared" si="6"/>
        <v>196.44</v>
      </c>
      <c r="K37" s="1">
        <f t="shared" si="7"/>
        <v>0</v>
      </c>
      <c r="L37" s="1">
        <f>ROUND(F37*(G37),2)</f>
        <v>0</v>
      </c>
      <c r="M37" s="1"/>
      <c r="N37" s="1">
        <v>81.849999999999994</v>
      </c>
      <c r="O37" s="1"/>
      <c r="P37" s="167">
        <v>2.3778966129999999</v>
      </c>
      <c r="Q37" s="173"/>
      <c r="R37" s="173">
        <v>2.3778966129999999</v>
      </c>
      <c r="S37" s="149">
        <f>ROUND(F37*(R37),3)</f>
        <v>5.7069999999999999</v>
      </c>
      <c r="V37" s="174"/>
      <c r="Z37">
        <v>0</v>
      </c>
    </row>
    <row r="38" spans="1:26" ht="35.1" customHeight="1" x14ac:dyDescent="0.25">
      <c r="A38" s="171"/>
      <c r="B38" s="168" t="s">
        <v>261</v>
      </c>
      <c r="C38" s="172" t="s">
        <v>284</v>
      </c>
      <c r="D38" s="168" t="s">
        <v>285</v>
      </c>
      <c r="E38" s="168" t="s">
        <v>208</v>
      </c>
      <c r="F38" s="169">
        <v>6.9</v>
      </c>
      <c r="G38" s="170"/>
      <c r="H38" s="170"/>
      <c r="I38" s="170">
        <f t="shared" si="5"/>
        <v>0</v>
      </c>
      <c r="J38" s="168">
        <f t="shared" si="6"/>
        <v>12.49</v>
      </c>
      <c r="K38" s="1">
        <f t="shared" si="7"/>
        <v>0</v>
      </c>
      <c r="L38" s="1">
        <f>ROUND(F38*(G38),2)</f>
        <v>0</v>
      </c>
      <c r="M38" s="1"/>
      <c r="N38" s="1">
        <v>1.81</v>
      </c>
      <c r="O38" s="1"/>
      <c r="P38" s="167">
        <v>0.16192000000000001</v>
      </c>
      <c r="Q38" s="173"/>
      <c r="R38" s="173">
        <v>0.16192000000000001</v>
      </c>
      <c r="S38" s="149">
        <f>ROUND(F38*(R38),3)</f>
        <v>1.117</v>
      </c>
      <c r="V38" s="174"/>
      <c r="Z38">
        <v>0</v>
      </c>
    </row>
    <row r="39" spans="1:26" ht="24.95" customHeight="1" x14ac:dyDescent="0.25">
      <c r="A39" s="171"/>
      <c r="B39" s="168" t="s">
        <v>261</v>
      </c>
      <c r="C39" s="172" t="s">
        <v>286</v>
      </c>
      <c r="D39" s="168" t="s">
        <v>287</v>
      </c>
      <c r="E39" s="168" t="s">
        <v>165</v>
      </c>
      <c r="F39" s="169">
        <v>60</v>
      </c>
      <c r="G39" s="170"/>
      <c r="H39" s="170"/>
      <c r="I39" s="170">
        <f t="shared" si="5"/>
        <v>0</v>
      </c>
      <c r="J39" s="168">
        <f t="shared" si="6"/>
        <v>285</v>
      </c>
      <c r="K39" s="1">
        <f t="shared" si="7"/>
        <v>0</v>
      </c>
      <c r="L39" s="1">
        <f>ROUND(F39*(G39),2)</f>
        <v>0</v>
      </c>
      <c r="M39" s="1"/>
      <c r="N39" s="1">
        <v>4.75</v>
      </c>
      <c r="O39" s="1"/>
      <c r="P39" s="167">
        <v>9.7960000000000005E-2</v>
      </c>
      <c r="Q39" s="173"/>
      <c r="R39" s="173">
        <v>9.7960000000000005E-2</v>
      </c>
      <c r="S39" s="149">
        <f>ROUND(F39*(R39),3)</f>
        <v>5.8780000000000001</v>
      </c>
      <c r="V39" s="174"/>
      <c r="Z39">
        <v>0</v>
      </c>
    </row>
    <row r="40" spans="1:26" ht="24.95" customHeight="1" x14ac:dyDescent="0.25">
      <c r="A40" s="171"/>
      <c r="B40" s="168" t="s">
        <v>134</v>
      </c>
      <c r="C40" s="172" t="s">
        <v>288</v>
      </c>
      <c r="D40" s="168" t="s">
        <v>289</v>
      </c>
      <c r="E40" s="168" t="s">
        <v>245</v>
      </c>
      <c r="F40" s="169">
        <v>0.6</v>
      </c>
      <c r="G40" s="170"/>
      <c r="H40" s="170"/>
      <c r="I40" s="170">
        <f t="shared" si="5"/>
        <v>0</v>
      </c>
      <c r="J40" s="168">
        <f t="shared" si="6"/>
        <v>9.02</v>
      </c>
      <c r="K40" s="1">
        <f t="shared" si="7"/>
        <v>0</v>
      </c>
      <c r="L40" s="1"/>
      <c r="M40" s="1">
        <f>ROUND(F40*(G40),2)</f>
        <v>0</v>
      </c>
      <c r="N40" s="1">
        <v>15.03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255</v>
      </c>
      <c r="C41" s="172" t="s">
        <v>290</v>
      </c>
      <c r="D41" s="168" t="s">
        <v>291</v>
      </c>
      <c r="E41" s="168" t="s">
        <v>292</v>
      </c>
      <c r="F41" s="169">
        <v>60</v>
      </c>
      <c r="G41" s="170"/>
      <c r="H41" s="170"/>
      <c r="I41" s="170">
        <f t="shared" si="5"/>
        <v>0</v>
      </c>
      <c r="J41" s="168">
        <f t="shared" si="6"/>
        <v>117</v>
      </c>
      <c r="K41" s="1">
        <f t="shared" si="7"/>
        <v>0</v>
      </c>
      <c r="L41" s="1"/>
      <c r="M41" s="1">
        <f>ROUND(F41*(G41),2)</f>
        <v>0</v>
      </c>
      <c r="N41" s="1">
        <v>1.95</v>
      </c>
      <c r="O41" s="1"/>
      <c r="P41" s="160"/>
      <c r="Q41" s="173"/>
      <c r="R41" s="173"/>
      <c r="S41" s="149"/>
      <c r="V41" s="174"/>
      <c r="Z41">
        <v>0</v>
      </c>
    </row>
    <row r="42" spans="1:26" x14ac:dyDescent="0.25">
      <c r="A42" s="149"/>
      <c r="B42" s="149"/>
      <c r="C42" s="149"/>
      <c r="D42" s="149" t="s">
        <v>69</v>
      </c>
      <c r="E42" s="149"/>
      <c r="F42" s="167"/>
      <c r="G42" s="152"/>
      <c r="H42" s="152">
        <f>ROUND((SUM(M35:M41))/1,2)</f>
        <v>0</v>
      </c>
      <c r="I42" s="152">
        <f>ROUND((SUM(I35:I41))/1,2)</f>
        <v>0</v>
      </c>
      <c r="J42" s="149"/>
      <c r="K42" s="149"/>
      <c r="L42" s="149">
        <f>ROUND((SUM(L35:L41))/1,2)</f>
        <v>0</v>
      </c>
      <c r="M42" s="149">
        <f>ROUND((SUM(M35:M41))/1,2)</f>
        <v>0</v>
      </c>
      <c r="N42" s="149"/>
      <c r="O42" s="149"/>
      <c r="P42" s="175">
        <f>ROUND((SUM(P35:P41))/1,2)</f>
        <v>2.64</v>
      </c>
      <c r="Q42" s="146"/>
      <c r="R42" s="146"/>
      <c r="S42" s="175">
        <f>ROUND((SUM(S35:S41))/1,2)</f>
        <v>12.7</v>
      </c>
      <c r="T42" s="146"/>
      <c r="U42" s="146"/>
      <c r="V42" s="146"/>
      <c r="W42" s="146"/>
      <c r="X42" s="146"/>
      <c r="Y42" s="146"/>
      <c r="Z42" s="146"/>
    </row>
    <row r="43" spans="1:26" x14ac:dyDescent="0.25">
      <c r="A43" s="1"/>
      <c r="B43" s="1"/>
      <c r="C43" s="1"/>
      <c r="D43" s="1"/>
      <c r="E43" s="1"/>
      <c r="F43" s="160"/>
      <c r="G43" s="142"/>
      <c r="H43" s="142"/>
      <c r="I43" s="142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49"/>
      <c r="B44" s="149"/>
      <c r="C44" s="149"/>
      <c r="D44" s="149" t="s">
        <v>240</v>
      </c>
      <c r="E44" s="149"/>
      <c r="F44" s="167"/>
      <c r="G44" s="150"/>
      <c r="H44" s="150"/>
      <c r="I44" s="150"/>
      <c r="J44" s="149"/>
      <c r="K44" s="149"/>
      <c r="L44" s="149"/>
      <c r="M44" s="149"/>
      <c r="N44" s="149"/>
      <c r="O44" s="149"/>
      <c r="P44" s="149"/>
      <c r="Q44" s="146"/>
      <c r="R44" s="146"/>
      <c r="S44" s="149"/>
      <c r="T44" s="146"/>
      <c r="U44" s="146"/>
      <c r="V44" s="146"/>
      <c r="W44" s="146"/>
      <c r="X44" s="146"/>
      <c r="Y44" s="146"/>
      <c r="Z44" s="146"/>
    </row>
    <row r="45" spans="1:26" ht="35.1" customHeight="1" x14ac:dyDescent="0.25">
      <c r="A45" s="171"/>
      <c r="B45" s="168" t="s">
        <v>83</v>
      </c>
      <c r="C45" s="172" t="s">
        <v>87</v>
      </c>
      <c r="D45" s="168" t="s">
        <v>88</v>
      </c>
      <c r="E45" s="168" t="s">
        <v>86</v>
      </c>
      <c r="F45" s="169">
        <v>6.1</v>
      </c>
      <c r="G45" s="170"/>
      <c r="H45" s="170"/>
      <c r="I45" s="170">
        <f t="shared" ref="I45:I56" si="8">ROUND(F45*(G45+H45),2)</f>
        <v>0</v>
      </c>
      <c r="J45" s="168">
        <f t="shared" ref="J45:J56" si="9">ROUND(F45*(N45),2)</f>
        <v>7.08</v>
      </c>
      <c r="K45" s="1">
        <f t="shared" ref="K45:K56" si="10">ROUND(F45*(O45),2)</f>
        <v>0</v>
      </c>
      <c r="L45" s="1">
        <f t="shared" ref="L45:L51" si="11">ROUND(F45*(G45),2)</f>
        <v>0</v>
      </c>
      <c r="M45" s="1"/>
      <c r="N45" s="1">
        <v>1.1599999999999999</v>
      </c>
      <c r="O45" s="1"/>
      <c r="P45" s="160"/>
      <c r="Q45" s="173"/>
      <c r="R45" s="173"/>
      <c r="S45" s="149"/>
      <c r="V45" s="174"/>
      <c r="Z45">
        <v>0</v>
      </c>
    </row>
    <row r="46" spans="1:26" ht="35.1" customHeight="1" x14ac:dyDescent="0.25">
      <c r="A46" s="171"/>
      <c r="B46" s="168" t="s">
        <v>89</v>
      </c>
      <c r="C46" s="172" t="s">
        <v>90</v>
      </c>
      <c r="D46" s="168" t="s">
        <v>91</v>
      </c>
      <c r="E46" s="168" t="s">
        <v>86</v>
      </c>
      <c r="F46" s="169">
        <v>6.1</v>
      </c>
      <c r="G46" s="170"/>
      <c r="H46" s="170"/>
      <c r="I46" s="170">
        <f t="shared" si="8"/>
        <v>0</v>
      </c>
      <c r="J46" s="168">
        <f t="shared" si="9"/>
        <v>4.9400000000000004</v>
      </c>
      <c r="K46" s="1">
        <f t="shared" si="10"/>
        <v>0</v>
      </c>
      <c r="L46" s="1">
        <f t="shared" si="11"/>
        <v>0</v>
      </c>
      <c r="M46" s="1"/>
      <c r="N46" s="1">
        <v>0.81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89</v>
      </c>
      <c r="C47" s="172" t="s">
        <v>111</v>
      </c>
      <c r="D47" s="168" t="s">
        <v>112</v>
      </c>
      <c r="E47" s="168" t="s">
        <v>86</v>
      </c>
      <c r="F47" s="169">
        <v>6.1</v>
      </c>
      <c r="G47" s="170"/>
      <c r="H47" s="170"/>
      <c r="I47" s="170">
        <f t="shared" si="8"/>
        <v>0</v>
      </c>
      <c r="J47" s="168">
        <f t="shared" si="9"/>
        <v>0.85</v>
      </c>
      <c r="K47" s="1">
        <f t="shared" si="10"/>
        <v>0</v>
      </c>
      <c r="L47" s="1">
        <f t="shared" si="11"/>
        <v>0</v>
      </c>
      <c r="M47" s="1"/>
      <c r="N47" s="1">
        <v>0.14000000000000001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89</v>
      </c>
      <c r="C48" s="172" t="s">
        <v>113</v>
      </c>
      <c r="D48" s="168" t="s">
        <v>114</v>
      </c>
      <c r="E48" s="168" t="s">
        <v>86</v>
      </c>
      <c r="F48" s="169">
        <v>6.1</v>
      </c>
      <c r="G48" s="170"/>
      <c r="H48" s="170"/>
      <c r="I48" s="170">
        <f t="shared" si="8"/>
        <v>0</v>
      </c>
      <c r="J48" s="168">
        <f t="shared" si="9"/>
        <v>0.12</v>
      </c>
      <c r="K48" s="1">
        <f t="shared" si="10"/>
        <v>0</v>
      </c>
      <c r="L48" s="1">
        <f t="shared" si="11"/>
        <v>0</v>
      </c>
      <c r="M48" s="1"/>
      <c r="N48" s="1">
        <v>0.02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89</v>
      </c>
      <c r="C49" s="172" t="s">
        <v>125</v>
      </c>
      <c r="D49" s="168" t="s">
        <v>187</v>
      </c>
      <c r="E49" s="168" t="s">
        <v>127</v>
      </c>
      <c r="F49" s="169">
        <v>6.1</v>
      </c>
      <c r="G49" s="170"/>
      <c r="H49" s="170"/>
      <c r="I49" s="170">
        <f t="shared" si="8"/>
        <v>0</v>
      </c>
      <c r="J49" s="168">
        <f t="shared" si="9"/>
        <v>5.37</v>
      </c>
      <c r="K49" s="1">
        <f t="shared" si="10"/>
        <v>0</v>
      </c>
      <c r="L49" s="1">
        <f t="shared" si="11"/>
        <v>0</v>
      </c>
      <c r="M49" s="1"/>
      <c r="N49" s="1">
        <v>0.88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162</v>
      </c>
      <c r="C50" s="172" t="s">
        <v>293</v>
      </c>
      <c r="D50" s="168" t="s">
        <v>294</v>
      </c>
      <c r="E50" s="168" t="s">
        <v>127</v>
      </c>
      <c r="F50" s="169">
        <v>6.1</v>
      </c>
      <c r="G50" s="170"/>
      <c r="H50" s="170"/>
      <c r="I50" s="170">
        <f t="shared" si="8"/>
        <v>0</v>
      </c>
      <c r="J50" s="168">
        <f t="shared" si="9"/>
        <v>16.100000000000001</v>
      </c>
      <c r="K50" s="1">
        <f t="shared" si="10"/>
        <v>0</v>
      </c>
      <c r="L50" s="1">
        <f t="shared" si="11"/>
        <v>0</v>
      </c>
      <c r="M50" s="1"/>
      <c r="N50" s="1">
        <v>2.64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162</v>
      </c>
      <c r="C51" s="172" t="s">
        <v>163</v>
      </c>
      <c r="D51" s="168" t="s">
        <v>164</v>
      </c>
      <c r="E51" s="168" t="s">
        <v>165</v>
      </c>
      <c r="F51" s="169">
        <v>52</v>
      </c>
      <c r="G51" s="170"/>
      <c r="H51" s="170"/>
      <c r="I51" s="170">
        <f t="shared" si="8"/>
        <v>0</v>
      </c>
      <c r="J51" s="168">
        <f t="shared" si="9"/>
        <v>93.6</v>
      </c>
      <c r="K51" s="1">
        <f t="shared" si="10"/>
        <v>0</v>
      </c>
      <c r="L51" s="1">
        <f t="shared" si="11"/>
        <v>0</v>
      </c>
      <c r="M51" s="1"/>
      <c r="N51" s="1">
        <v>1.8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134</v>
      </c>
      <c r="C52" s="172" t="s">
        <v>295</v>
      </c>
      <c r="D52" s="168" t="s">
        <v>296</v>
      </c>
      <c r="E52" s="168" t="s">
        <v>172</v>
      </c>
      <c r="F52" s="169">
        <v>0.73199999999999998</v>
      </c>
      <c r="G52" s="170"/>
      <c r="H52" s="170"/>
      <c r="I52" s="170">
        <f t="shared" si="8"/>
        <v>0</v>
      </c>
      <c r="J52" s="168">
        <f t="shared" si="9"/>
        <v>30.5</v>
      </c>
      <c r="K52" s="1">
        <f t="shared" si="10"/>
        <v>0</v>
      </c>
      <c r="L52" s="1"/>
      <c r="M52" s="1">
        <f>ROUND(F52*(G52),2)</f>
        <v>0</v>
      </c>
      <c r="N52" s="1">
        <v>41.67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134</v>
      </c>
      <c r="C53" s="172" t="s">
        <v>166</v>
      </c>
      <c r="D53" s="168" t="s">
        <v>167</v>
      </c>
      <c r="E53" s="168" t="s">
        <v>165</v>
      </c>
      <c r="F53" s="169">
        <v>52</v>
      </c>
      <c r="G53" s="170"/>
      <c r="H53" s="170"/>
      <c r="I53" s="170">
        <f t="shared" si="8"/>
        <v>0</v>
      </c>
      <c r="J53" s="168">
        <f t="shared" si="9"/>
        <v>156</v>
      </c>
      <c r="K53" s="1">
        <f t="shared" si="10"/>
        <v>0</v>
      </c>
      <c r="L53" s="1"/>
      <c r="M53" s="1">
        <f>ROUND(F53*(G53),2)</f>
        <v>0</v>
      </c>
      <c r="N53" s="1">
        <v>3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134</v>
      </c>
      <c r="C54" s="172" t="s">
        <v>168</v>
      </c>
      <c r="D54" s="168" t="s">
        <v>297</v>
      </c>
      <c r="E54" s="168" t="s">
        <v>94</v>
      </c>
      <c r="F54" s="169">
        <v>200</v>
      </c>
      <c r="G54" s="170"/>
      <c r="H54" s="170"/>
      <c r="I54" s="170">
        <f t="shared" si="8"/>
        <v>0</v>
      </c>
      <c r="J54" s="168">
        <f t="shared" si="9"/>
        <v>26</v>
      </c>
      <c r="K54" s="1">
        <f t="shared" si="10"/>
        <v>0</v>
      </c>
      <c r="L54" s="1"/>
      <c r="M54" s="1">
        <f>ROUND(F54*(G54),2)</f>
        <v>0</v>
      </c>
      <c r="N54" s="1">
        <v>0.13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134</v>
      </c>
      <c r="C55" s="172" t="s">
        <v>139</v>
      </c>
      <c r="D55" s="168" t="s">
        <v>140</v>
      </c>
      <c r="E55" s="168" t="s">
        <v>86</v>
      </c>
      <c r="F55" s="169">
        <v>6.1</v>
      </c>
      <c r="G55" s="170"/>
      <c r="H55" s="170"/>
      <c r="I55" s="170">
        <f t="shared" si="8"/>
        <v>0</v>
      </c>
      <c r="J55" s="168">
        <f t="shared" si="9"/>
        <v>3.17</v>
      </c>
      <c r="K55" s="1">
        <f t="shared" si="10"/>
        <v>0</v>
      </c>
      <c r="L55" s="1"/>
      <c r="M55" s="1">
        <f>ROUND(F55*(G55),2)</f>
        <v>0</v>
      </c>
      <c r="N55" s="1">
        <v>0.52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 x14ac:dyDescent="0.25">
      <c r="A56" s="171"/>
      <c r="B56" s="168" t="s">
        <v>134</v>
      </c>
      <c r="C56" s="172" t="s">
        <v>141</v>
      </c>
      <c r="D56" s="168" t="s">
        <v>142</v>
      </c>
      <c r="E56" s="168" t="s">
        <v>94</v>
      </c>
      <c r="F56" s="169">
        <v>24</v>
      </c>
      <c r="G56" s="170"/>
      <c r="H56" s="170"/>
      <c r="I56" s="170">
        <f t="shared" si="8"/>
        <v>0</v>
      </c>
      <c r="J56" s="168">
        <f t="shared" si="9"/>
        <v>0.48</v>
      </c>
      <c r="K56" s="1">
        <f t="shared" si="10"/>
        <v>0</v>
      </c>
      <c r="L56" s="1"/>
      <c r="M56" s="1">
        <f>ROUND(F56*(G56),2)</f>
        <v>0</v>
      </c>
      <c r="N56" s="1">
        <v>0.02</v>
      </c>
      <c r="O56" s="1"/>
      <c r="P56" s="160"/>
      <c r="Q56" s="173"/>
      <c r="R56" s="173"/>
      <c r="S56" s="149"/>
      <c r="V56" s="174"/>
      <c r="Z56">
        <v>0</v>
      </c>
    </row>
    <row r="57" spans="1:26" x14ac:dyDescent="0.25">
      <c r="A57" s="149"/>
      <c r="B57" s="149"/>
      <c r="C57" s="149"/>
      <c r="D57" s="149" t="s">
        <v>240</v>
      </c>
      <c r="E57" s="149"/>
      <c r="F57" s="167"/>
      <c r="G57" s="152"/>
      <c r="H57" s="152">
        <f>ROUND((SUM(M44:M56))/1,2)</f>
        <v>0</v>
      </c>
      <c r="I57" s="152">
        <f>ROUND((SUM(I44:I56))/1,2)</f>
        <v>0</v>
      </c>
      <c r="J57" s="149"/>
      <c r="K57" s="149"/>
      <c r="L57" s="149">
        <f>ROUND((SUM(L44:L56))/1,2)</f>
        <v>0</v>
      </c>
      <c r="M57" s="149">
        <f>ROUND((SUM(M44:M56))/1,2)</f>
        <v>0</v>
      </c>
      <c r="N57" s="149"/>
      <c r="O57" s="149"/>
      <c r="P57" s="175">
        <f>ROUND((SUM(P44:P56))/1,2)</f>
        <v>0</v>
      </c>
      <c r="Q57" s="146"/>
      <c r="R57" s="146"/>
      <c r="S57" s="175">
        <f>ROUND((SUM(S44:S56))/1,2)</f>
        <v>0</v>
      </c>
      <c r="T57" s="146"/>
      <c r="U57" s="146"/>
      <c r="V57" s="146"/>
      <c r="W57" s="146"/>
      <c r="X57" s="146"/>
      <c r="Y57" s="146"/>
      <c r="Z57" s="146"/>
    </row>
    <row r="58" spans="1:26" x14ac:dyDescent="0.25">
      <c r="A58" s="1"/>
      <c r="B58" s="1"/>
      <c r="C58" s="1"/>
      <c r="D58" s="1"/>
      <c r="E58" s="1"/>
      <c r="F58" s="160"/>
      <c r="G58" s="142"/>
      <c r="H58" s="142"/>
      <c r="I58" s="142"/>
      <c r="J58" s="1"/>
      <c r="K58" s="1"/>
      <c r="L58" s="1"/>
      <c r="M58" s="1"/>
      <c r="N58" s="1"/>
      <c r="O58" s="1"/>
      <c r="P58" s="1"/>
      <c r="S58" s="1"/>
    </row>
    <row r="59" spans="1:26" x14ac:dyDescent="0.25">
      <c r="A59" s="149"/>
      <c r="B59" s="149"/>
      <c r="C59" s="149"/>
      <c r="D59" s="149" t="s">
        <v>70</v>
      </c>
      <c r="E59" s="149"/>
      <c r="F59" s="167"/>
      <c r="G59" s="150"/>
      <c r="H59" s="150"/>
      <c r="I59" s="150"/>
      <c r="J59" s="149"/>
      <c r="K59" s="149"/>
      <c r="L59" s="149"/>
      <c r="M59" s="149"/>
      <c r="N59" s="149"/>
      <c r="O59" s="149"/>
      <c r="P59" s="149"/>
      <c r="Q59" s="146"/>
      <c r="R59" s="146"/>
      <c r="S59" s="149"/>
      <c r="T59" s="146"/>
      <c r="U59" s="146"/>
      <c r="V59" s="146"/>
      <c r="W59" s="146"/>
      <c r="X59" s="146"/>
      <c r="Y59" s="146"/>
      <c r="Z59" s="146"/>
    </row>
    <row r="60" spans="1:26" ht="24.95" customHeight="1" x14ac:dyDescent="0.25">
      <c r="A60" s="171"/>
      <c r="B60" s="168" t="s">
        <v>261</v>
      </c>
      <c r="C60" s="172" t="s">
        <v>298</v>
      </c>
      <c r="D60" s="168" t="s">
        <v>299</v>
      </c>
      <c r="E60" s="168" t="s">
        <v>172</v>
      </c>
      <c r="F60" s="169">
        <v>15.32</v>
      </c>
      <c r="G60" s="170"/>
      <c r="H60" s="170"/>
      <c r="I60" s="170">
        <f>ROUND(F60*(G60+H60),2)</f>
        <v>0</v>
      </c>
      <c r="J60" s="168">
        <f>ROUND(F60*(N60),2)</f>
        <v>101.11</v>
      </c>
      <c r="K60" s="1">
        <f>ROUND(F60*(O60),2)</f>
        <v>0</v>
      </c>
      <c r="L60" s="1">
        <f>ROUND(F60*(G60),2)</f>
        <v>0</v>
      </c>
      <c r="M60" s="1"/>
      <c r="N60" s="1">
        <v>6.6</v>
      </c>
      <c r="O60" s="1"/>
      <c r="P60" s="160"/>
      <c r="Q60" s="173"/>
      <c r="R60" s="173"/>
      <c r="S60" s="149"/>
      <c r="V60" s="174"/>
      <c r="Z60">
        <v>0</v>
      </c>
    </row>
    <row r="61" spans="1:26" x14ac:dyDescent="0.25">
      <c r="A61" s="149"/>
      <c r="B61" s="149"/>
      <c r="C61" s="149"/>
      <c r="D61" s="149" t="s">
        <v>70</v>
      </c>
      <c r="E61" s="149"/>
      <c r="F61" s="167"/>
      <c r="G61" s="152"/>
      <c r="H61" s="152"/>
      <c r="I61" s="152">
        <f>ROUND((SUM(I59:I60))/1,2)</f>
        <v>0</v>
      </c>
      <c r="J61" s="149"/>
      <c r="K61" s="149"/>
      <c r="L61" s="149">
        <f>ROUND((SUM(L59:L60))/1,2)</f>
        <v>0</v>
      </c>
      <c r="M61" s="149">
        <f>ROUND((SUM(M59:M60))/1,2)</f>
        <v>0</v>
      </c>
      <c r="N61" s="149"/>
      <c r="O61" s="149"/>
      <c r="P61" s="175"/>
      <c r="S61" s="167">
        <f>ROUND((SUM(S59:S60))/1,2)</f>
        <v>0</v>
      </c>
      <c r="V61">
        <f>ROUND((SUM(V59:V60))/1,2)</f>
        <v>0</v>
      </c>
    </row>
    <row r="62" spans="1:26" x14ac:dyDescent="0.25">
      <c r="A62" s="1"/>
      <c r="B62" s="1"/>
      <c r="C62" s="1"/>
      <c r="D62" s="1"/>
      <c r="E62" s="1"/>
      <c r="F62" s="160"/>
      <c r="G62" s="142"/>
      <c r="H62" s="142"/>
      <c r="I62" s="142"/>
      <c r="J62" s="1"/>
      <c r="K62" s="1"/>
      <c r="L62" s="1"/>
      <c r="M62" s="1"/>
      <c r="N62" s="1"/>
      <c r="O62" s="1"/>
      <c r="P62" s="1"/>
      <c r="S62" s="1"/>
    </row>
    <row r="63" spans="1:26" x14ac:dyDescent="0.25">
      <c r="A63" s="149"/>
      <c r="B63" s="149"/>
      <c r="C63" s="149"/>
      <c r="D63" s="2" t="s">
        <v>67</v>
      </c>
      <c r="E63" s="149"/>
      <c r="F63" s="167"/>
      <c r="G63" s="152"/>
      <c r="H63" s="152">
        <f>ROUND((SUM(M9:M62))/2,2)</f>
        <v>0</v>
      </c>
      <c r="I63" s="152">
        <f>ROUND((SUM(I9:I62))/2,2)</f>
        <v>0</v>
      </c>
      <c r="J63" s="149"/>
      <c r="K63" s="149"/>
      <c r="L63" s="149">
        <f>ROUND((SUM(L9:L62))/2,2)</f>
        <v>0</v>
      </c>
      <c r="M63" s="149">
        <f>ROUND((SUM(M9:M62))/2,2)</f>
        <v>0</v>
      </c>
      <c r="N63" s="149"/>
      <c r="O63" s="149"/>
      <c r="P63" s="175"/>
      <c r="S63" s="175">
        <f>ROUND((SUM(S9:S62))/2,2)</f>
        <v>60.02</v>
      </c>
      <c r="V63">
        <f>ROUND((SUM(V9:V62))/2,2)</f>
        <v>0</v>
      </c>
    </row>
    <row r="64" spans="1:26" x14ac:dyDescent="0.25">
      <c r="A64" s="176"/>
      <c r="B64" s="176"/>
      <c r="C64" s="176"/>
      <c r="D64" s="176" t="s">
        <v>71</v>
      </c>
      <c r="E64" s="176"/>
      <c r="F64" s="177"/>
      <c r="G64" s="178"/>
      <c r="H64" s="178">
        <f>ROUND((SUM(M9:M63))/3,2)</f>
        <v>0</v>
      </c>
      <c r="I64" s="178">
        <f>ROUND((SUM(I9:I63))/3,2)</f>
        <v>0</v>
      </c>
      <c r="J64" s="176"/>
      <c r="K64" s="176">
        <f>ROUND((SUM(K9:K63))/3,2)</f>
        <v>0</v>
      </c>
      <c r="L64" s="176">
        <f>ROUND((SUM(L9:L63))/3,2)</f>
        <v>0</v>
      </c>
      <c r="M64" s="176">
        <f>ROUND((SUM(M9:M63))/3,2)</f>
        <v>0</v>
      </c>
      <c r="N64" s="176"/>
      <c r="O64" s="176"/>
      <c r="P64" s="177"/>
      <c r="Q64" s="179"/>
      <c r="R64" s="179"/>
      <c r="S64" s="195">
        <f>ROUND((SUM(S9:S63))/3,2)</f>
        <v>60.02</v>
      </c>
      <c r="T64" s="179"/>
      <c r="U64" s="179"/>
      <c r="V64" s="179">
        <f>ROUND((SUM(V9:V63))/3,2)</f>
        <v>0</v>
      </c>
      <c r="Z64">
        <f>(SUM(Z9:Z63))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Sadové výsadby Domaša Dobrá, Obec Kvakovce / Parčík v Obci Kvakovce - chodník z dlažby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B2" sqref="B2:J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6" t="s">
        <v>320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 x14ac:dyDescent="0.25">
      <c r="A3" s="11"/>
      <c r="B3" s="34" t="s">
        <v>300</v>
      </c>
      <c r="C3" s="35"/>
      <c r="D3" s="36"/>
      <c r="E3" s="36"/>
      <c r="F3" s="36"/>
      <c r="G3" s="16"/>
      <c r="H3" s="16"/>
      <c r="I3" s="37" t="s">
        <v>17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19</v>
      </c>
      <c r="J4" s="30"/>
    </row>
    <row r="5" spans="1:23" ht="18" customHeight="1" thickBot="1" x14ac:dyDescent="0.3">
      <c r="A5" s="11"/>
      <c r="B5" s="38" t="s">
        <v>20</v>
      </c>
      <c r="C5" s="19"/>
      <c r="D5" s="16"/>
      <c r="E5" s="16"/>
      <c r="F5" s="39" t="s">
        <v>21</v>
      </c>
      <c r="G5" s="16"/>
      <c r="H5" s="16"/>
      <c r="I5" s="37" t="s">
        <v>22</v>
      </c>
      <c r="J5" s="40" t="s">
        <v>23</v>
      </c>
    </row>
    <row r="6" spans="1:23" ht="20.100000000000001" customHeight="1" thickTop="1" x14ac:dyDescent="0.25">
      <c r="A6" s="11"/>
      <c r="B6" s="200" t="s">
        <v>24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25">
      <c r="A7" s="11"/>
      <c r="B7" s="49" t="s">
        <v>27</v>
      </c>
      <c r="C7" s="42"/>
      <c r="D7" s="17"/>
      <c r="E7" s="17"/>
      <c r="F7" s="17"/>
      <c r="G7" s="50" t="s">
        <v>28</v>
      </c>
      <c r="H7" s="17"/>
      <c r="I7" s="28"/>
      <c r="J7" s="43"/>
    </row>
    <row r="8" spans="1:23" ht="20.100000000000001" customHeight="1" x14ac:dyDescent="0.25">
      <c r="A8" s="11"/>
      <c r="B8" s="203" t="s">
        <v>25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25">
      <c r="A9" s="11"/>
      <c r="B9" s="38" t="s">
        <v>27</v>
      </c>
      <c r="C9" s="19"/>
      <c r="D9" s="16"/>
      <c r="E9" s="16"/>
      <c r="F9" s="16"/>
      <c r="G9" s="39" t="s">
        <v>28</v>
      </c>
      <c r="H9" s="16"/>
      <c r="I9" s="27"/>
      <c r="J9" s="30"/>
    </row>
    <row r="10" spans="1:23" ht="20.100000000000001" customHeight="1" x14ac:dyDescent="0.25">
      <c r="A10" s="11"/>
      <c r="B10" s="203" t="s">
        <v>26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">
      <c r="A11" s="11"/>
      <c r="B11" s="38" t="s">
        <v>27</v>
      </c>
      <c r="C11" s="19"/>
      <c r="D11" s="16"/>
      <c r="E11" s="16"/>
      <c r="F11" s="16"/>
      <c r="G11" s="39" t="s">
        <v>28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29</v>
      </c>
      <c r="C15" s="83" t="s">
        <v>5</v>
      </c>
      <c r="D15" s="83" t="s">
        <v>56</v>
      </c>
      <c r="E15" s="84" t="s">
        <v>57</v>
      </c>
      <c r="F15" s="96" t="s">
        <v>58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5">
        <v>1</v>
      </c>
      <c r="C16" s="86" t="s">
        <v>30</v>
      </c>
      <c r="D16" s="87">
        <f>'Rekap 14485'!B14</f>
        <v>0</v>
      </c>
      <c r="E16" s="88">
        <f>'Rekap 14485'!C14</f>
        <v>0</v>
      </c>
      <c r="F16" s="97">
        <f>'Rekap 14485'!D14</f>
        <v>0</v>
      </c>
      <c r="G16" s="52">
        <v>6</v>
      </c>
      <c r="H16" s="106" t="s">
        <v>36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31</v>
      </c>
      <c r="D17" s="69"/>
      <c r="E17" s="67"/>
      <c r="F17" s="72"/>
      <c r="G17" s="53">
        <v>7</v>
      </c>
      <c r="H17" s="107" t="s">
        <v>37</v>
      </c>
      <c r="I17" s="120"/>
      <c r="J17" s="118">
        <f>'SO 14485'!Z32</f>
        <v>0</v>
      </c>
    </row>
    <row r="18" spans="1:26" ht="18" customHeight="1" x14ac:dyDescent="0.25">
      <c r="A18" s="11"/>
      <c r="B18" s="60">
        <v>3</v>
      </c>
      <c r="C18" s="63" t="s">
        <v>32</v>
      </c>
      <c r="D18" s="70"/>
      <c r="E18" s="68"/>
      <c r="F18" s="73"/>
      <c r="G18" s="53">
        <v>8</v>
      </c>
      <c r="H18" s="107" t="s">
        <v>38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33</v>
      </c>
      <c r="D20" s="71"/>
      <c r="E20" s="91"/>
      <c r="F20" s="98">
        <f>SUM(F16:F19)</f>
        <v>0</v>
      </c>
      <c r="G20" s="53">
        <v>10</v>
      </c>
      <c r="H20" s="107" t="s">
        <v>33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6</v>
      </c>
      <c r="D21" s="66"/>
      <c r="E21" s="18"/>
      <c r="F21" s="89"/>
      <c r="G21" s="57" t="s">
        <v>52</v>
      </c>
      <c r="H21" s="54" t="s">
        <v>6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47</v>
      </c>
      <c r="D22" s="78"/>
      <c r="E22" s="80" t="s">
        <v>50</v>
      </c>
      <c r="F22" s="72">
        <f>((F16*U22*0)+(F17*V22*0)+(F18*W22*0))/100</f>
        <v>0</v>
      </c>
      <c r="G22" s="52">
        <v>16</v>
      </c>
      <c r="H22" s="106" t="s">
        <v>53</v>
      </c>
      <c r="I22" s="121" t="s">
        <v>50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48</v>
      </c>
      <c r="D23" s="58"/>
      <c r="E23" s="80" t="s">
        <v>51</v>
      </c>
      <c r="F23" s="73">
        <f>((F16*U23*0)+(F17*V23*0)+(F18*W23*0))/100</f>
        <v>0</v>
      </c>
      <c r="G23" s="53">
        <v>17</v>
      </c>
      <c r="H23" s="107" t="s">
        <v>54</v>
      </c>
      <c r="I23" s="121" t="s">
        <v>50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49</v>
      </c>
      <c r="D24" s="58"/>
      <c r="E24" s="80" t="s">
        <v>50</v>
      </c>
      <c r="F24" s="73">
        <f>((F16*U24*0)+(F17*V24*0)+(F18*W24*0))/100</f>
        <v>0</v>
      </c>
      <c r="G24" s="53">
        <v>18</v>
      </c>
      <c r="H24" s="107" t="s">
        <v>55</v>
      </c>
      <c r="I24" s="121" t="s">
        <v>51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33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61</v>
      </c>
      <c r="D27" s="127"/>
      <c r="E27" s="93"/>
      <c r="F27" s="29"/>
      <c r="G27" s="100" t="s">
        <v>39</v>
      </c>
      <c r="H27" s="95" t="s">
        <v>40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41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42</v>
      </c>
      <c r="I29" s="114">
        <f>J28-SUM('SO 14485'!K9:'SO 14485'!K31)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43</v>
      </c>
      <c r="I30" s="80">
        <f>SUM('SO 14485'!K9:'SO 14485'!K31)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44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45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59</v>
      </c>
      <c r="E33" s="15"/>
      <c r="F33" s="94"/>
      <c r="G33" s="102">
        <v>26</v>
      </c>
      <c r="H33" s="133" t="s">
        <v>60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4" sqref="A4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9" t="s">
        <v>24</v>
      </c>
      <c r="B1" s="210"/>
      <c r="C1" s="210"/>
      <c r="D1" s="211"/>
      <c r="E1" s="137" t="s">
        <v>21</v>
      </c>
      <c r="F1" s="136"/>
      <c r="W1">
        <v>30.126000000000001</v>
      </c>
    </row>
    <row r="2" spans="1:26" ht="20.100000000000001" customHeight="1" x14ac:dyDescent="0.25">
      <c r="A2" s="209" t="s">
        <v>25</v>
      </c>
      <c r="B2" s="210"/>
      <c r="C2" s="210"/>
      <c r="D2" s="211"/>
      <c r="E2" s="137" t="s">
        <v>19</v>
      </c>
      <c r="F2" s="136"/>
    </row>
    <row r="3" spans="1:26" ht="20.100000000000001" customHeight="1" x14ac:dyDescent="0.25">
      <c r="A3" s="209" t="s">
        <v>26</v>
      </c>
      <c r="B3" s="210"/>
      <c r="C3" s="210"/>
      <c r="D3" s="211"/>
      <c r="E3" s="137" t="s">
        <v>65</v>
      </c>
      <c r="F3" s="136"/>
    </row>
    <row r="4" spans="1:26" x14ac:dyDescent="0.25">
      <c r="A4" s="138" t="s">
        <v>320</v>
      </c>
      <c r="B4" s="135"/>
      <c r="C4" s="135"/>
      <c r="D4" s="135"/>
      <c r="E4" s="135"/>
      <c r="F4" s="135"/>
    </row>
    <row r="5" spans="1:26" x14ac:dyDescent="0.25">
      <c r="A5" s="138" t="s">
        <v>300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66</v>
      </c>
      <c r="B8" s="135"/>
      <c r="C8" s="135"/>
      <c r="D8" s="135"/>
      <c r="E8" s="135"/>
      <c r="F8" s="135"/>
    </row>
    <row r="9" spans="1:26" x14ac:dyDescent="0.25">
      <c r="A9" s="140" t="s">
        <v>62</v>
      </c>
      <c r="B9" s="140" t="s">
        <v>56</v>
      </c>
      <c r="C9" s="140" t="s">
        <v>57</v>
      </c>
      <c r="D9" s="140" t="s">
        <v>33</v>
      </c>
      <c r="E9" s="140" t="s">
        <v>63</v>
      </c>
      <c r="F9" s="140" t="s">
        <v>64</v>
      </c>
    </row>
    <row r="10" spans="1:26" x14ac:dyDescent="0.25">
      <c r="A10" s="147" t="s">
        <v>67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68</v>
      </c>
      <c r="B11" s="150">
        <f>'SO 14485'!L15</f>
        <v>0</v>
      </c>
      <c r="C11" s="150">
        <f>'SO 14485'!M15</f>
        <v>0</v>
      </c>
      <c r="D11" s="150">
        <f>'SO 14485'!I15</f>
        <v>0</v>
      </c>
      <c r="E11" s="151">
        <f>'SO 14485'!P15</f>
        <v>0</v>
      </c>
      <c r="F11" s="151">
        <f>'SO 14485'!S15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69</v>
      </c>
      <c r="B12" s="150">
        <f>'SO 14485'!L25</f>
        <v>0</v>
      </c>
      <c r="C12" s="150">
        <f>'SO 14485'!M25</f>
        <v>0</v>
      </c>
      <c r="D12" s="150">
        <f>'SO 14485'!I25</f>
        <v>0</v>
      </c>
      <c r="E12" s="151">
        <f>'SO 14485'!P25</f>
        <v>4.5</v>
      </c>
      <c r="F12" s="151">
        <f>'SO 14485'!S25</f>
        <v>18.77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70</v>
      </c>
      <c r="B13" s="150">
        <f>'SO 14485'!L29</f>
        <v>0</v>
      </c>
      <c r="C13" s="150">
        <f>'SO 14485'!M29</f>
        <v>0</v>
      </c>
      <c r="D13" s="150">
        <f>'SO 14485'!I29</f>
        <v>0</v>
      </c>
      <c r="E13" s="151">
        <f>'SO 14485'!P29</f>
        <v>0</v>
      </c>
      <c r="F13" s="151">
        <f>'SO 14485'!S29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2" t="s">
        <v>67</v>
      </c>
      <c r="B14" s="152">
        <f>'SO 14485'!L31</f>
        <v>0</v>
      </c>
      <c r="C14" s="152">
        <f>'SO 14485'!M31</f>
        <v>0</v>
      </c>
      <c r="D14" s="152">
        <f>'SO 14485'!I31</f>
        <v>0</v>
      </c>
      <c r="E14" s="153">
        <f>'SO 14485'!S31</f>
        <v>18.77</v>
      </c>
      <c r="F14" s="153">
        <f>'SO 14485'!V31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"/>
      <c r="B15" s="142"/>
      <c r="C15" s="142"/>
      <c r="D15" s="142"/>
      <c r="E15" s="141"/>
      <c r="F15" s="141"/>
    </row>
    <row r="16" spans="1:26" x14ac:dyDescent="0.25">
      <c r="A16" s="2" t="s">
        <v>71</v>
      </c>
      <c r="B16" s="152">
        <f>'SO 14485'!L32</f>
        <v>0</v>
      </c>
      <c r="C16" s="152">
        <f>'SO 14485'!M32</f>
        <v>0</v>
      </c>
      <c r="D16" s="152">
        <f>'SO 14485'!I32</f>
        <v>0</v>
      </c>
      <c r="E16" s="153">
        <f>'SO 14485'!S32</f>
        <v>18.77</v>
      </c>
      <c r="F16" s="153">
        <f>'SO 14485'!V32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6" x14ac:dyDescent="0.25">
      <c r="A17" s="1"/>
      <c r="B17" s="142"/>
      <c r="C17" s="142"/>
      <c r="D17" s="142"/>
      <c r="E17" s="141"/>
      <c r="F17" s="141"/>
    </row>
    <row r="18" spans="1:6" x14ac:dyDescent="0.25">
      <c r="A18" s="1"/>
      <c r="B18" s="142"/>
      <c r="C18" s="142"/>
      <c r="D18" s="142"/>
      <c r="E18" s="141"/>
      <c r="F18" s="141"/>
    </row>
    <row r="19" spans="1:6" x14ac:dyDescent="0.25">
      <c r="A19" s="1"/>
      <c r="B19" s="142"/>
      <c r="C19" s="142"/>
      <c r="D19" s="142"/>
      <c r="E19" s="141"/>
      <c r="F19" s="141"/>
    </row>
    <row r="20" spans="1:6" x14ac:dyDescent="0.25">
      <c r="A20" s="1"/>
      <c r="B20" s="142"/>
      <c r="C20" s="142"/>
      <c r="D20" s="142"/>
      <c r="E20" s="141"/>
      <c r="F20" s="141"/>
    </row>
    <row r="21" spans="1:6" x14ac:dyDescent="0.25">
      <c r="A21" s="1"/>
      <c r="B21" s="142"/>
      <c r="C21" s="142"/>
      <c r="D21" s="142"/>
      <c r="E21" s="141"/>
      <c r="F21" s="141"/>
    </row>
    <row r="22" spans="1:6" x14ac:dyDescent="0.25">
      <c r="A22" s="1"/>
      <c r="B22" s="142"/>
      <c r="C22" s="142"/>
      <c r="D22" s="142"/>
      <c r="E22" s="141"/>
      <c r="F22" s="141"/>
    </row>
    <row r="23" spans="1:6" x14ac:dyDescent="0.25">
      <c r="A23" s="1"/>
      <c r="B23" s="142"/>
      <c r="C23" s="142"/>
      <c r="D23" s="142"/>
      <c r="E23" s="141"/>
      <c r="F23" s="141"/>
    </row>
    <row r="24" spans="1:6" x14ac:dyDescent="0.25">
      <c r="A24" s="1"/>
      <c r="B24" s="142"/>
      <c r="C24" s="142"/>
      <c r="D24" s="142"/>
      <c r="E24" s="141"/>
      <c r="F24" s="141"/>
    </row>
    <row r="25" spans="1:6" x14ac:dyDescent="0.25">
      <c r="A25" s="1"/>
      <c r="B25" s="142"/>
      <c r="C25" s="142"/>
      <c r="D25" s="142"/>
      <c r="E25" s="141"/>
      <c r="F25" s="141"/>
    </row>
    <row r="26" spans="1:6" x14ac:dyDescent="0.25">
      <c r="A26" s="1"/>
      <c r="B26" s="142"/>
      <c r="C26" s="142"/>
      <c r="D26" s="142"/>
      <c r="E26" s="141"/>
      <c r="F26" s="141"/>
    </row>
    <row r="27" spans="1:6" x14ac:dyDescent="0.25">
      <c r="A27" s="1"/>
      <c r="B27" s="142"/>
      <c r="C27" s="142"/>
      <c r="D27" s="142"/>
      <c r="E27" s="141"/>
      <c r="F27" s="141"/>
    </row>
    <row r="28" spans="1:6" x14ac:dyDescent="0.25">
      <c r="A28" s="1"/>
      <c r="B28" s="142"/>
      <c r="C28" s="142"/>
      <c r="D28" s="142"/>
      <c r="E28" s="141"/>
      <c r="F28" s="141"/>
    </row>
    <row r="29" spans="1:6" x14ac:dyDescent="0.25">
      <c r="A29" s="1"/>
      <c r="B29" s="142"/>
      <c r="C29" s="142"/>
      <c r="D29" s="142"/>
      <c r="E29" s="141"/>
      <c r="F29" s="141"/>
    </row>
    <row r="30" spans="1:6" x14ac:dyDescent="0.25">
      <c r="A30" s="1"/>
      <c r="B30" s="142"/>
      <c r="C30" s="142"/>
      <c r="D30" s="142"/>
      <c r="E30" s="141"/>
      <c r="F30" s="141"/>
    </row>
    <row r="31" spans="1:6" x14ac:dyDescent="0.25">
      <c r="A31" s="1"/>
      <c r="B31" s="142"/>
      <c r="C31" s="142"/>
      <c r="D31" s="142"/>
      <c r="E31" s="141"/>
      <c r="F31" s="141"/>
    </row>
    <row r="32" spans="1: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pane ySplit="8" topLeftCell="A9" activePane="bottomLeft" state="frozen"/>
      <selection pane="bottomLeft" activeCell="B4" sqref="B4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2" t="s">
        <v>24</v>
      </c>
      <c r="C1" s="213"/>
      <c r="D1" s="213"/>
      <c r="E1" s="213"/>
      <c r="F1" s="213"/>
      <c r="G1" s="213"/>
      <c r="H1" s="214"/>
      <c r="I1" s="159" t="s">
        <v>21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2" t="s">
        <v>25</v>
      </c>
      <c r="C2" s="213"/>
      <c r="D2" s="213"/>
      <c r="E2" s="213"/>
      <c r="F2" s="213"/>
      <c r="G2" s="213"/>
      <c r="H2" s="214"/>
      <c r="I2" s="159" t="s">
        <v>19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2" t="s">
        <v>26</v>
      </c>
      <c r="C3" s="213"/>
      <c r="D3" s="213"/>
      <c r="E3" s="213"/>
      <c r="F3" s="213"/>
      <c r="G3" s="213"/>
      <c r="H3" s="214"/>
      <c r="I3" s="159" t="s">
        <v>65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321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300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72</v>
      </c>
      <c r="B8" s="161" t="s">
        <v>73</v>
      </c>
      <c r="C8" s="161" t="s">
        <v>74</v>
      </c>
      <c r="D8" s="161" t="s">
        <v>75</v>
      </c>
      <c r="E8" s="161" t="s">
        <v>76</v>
      </c>
      <c r="F8" s="161" t="s">
        <v>77</v>
      </c>
      <c r="G8" s="161" t="s">
        <v>78</v>
      </c>
      <c r="H8" s="161" t="s">
        <v>57</v>
      </c>
      <c r="I8" s="161" t="s">
        <v>79</v>
      </c>
      <c r="J8" s="161"/>
      <c r="K8" s="161"/>
      <c r="L8" s="161"/>
      <c r="M8" s="161"/>
      <c r="N8" s="161"/>
      <c r="O8" s="161"/>
      <c r="P8" s="161" t="s">
        <v>80</v>
      </c>
      <c r="Q8" s="155"/>
      <c r="R8" s="155"/>
      <c r="S8" s="161" t="s">
        <v>81</v>
      </c>
      <c r="T8" s="157"/>
      <c r="U8" s="157"/>
      <c r="V8" s="163" t="s">
        <v>82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67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68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83</v>
      </c>
      <c r="C11" s="172" t="s">
        <v>279</v>
      </c>
      <c r="D11" s="168" t="s">
        <v>301</v>
      </c>
      <c r="E11" s="168" t="s">
        <v>133</v>
      </c>
      <c r="F11" s="169">
        <v>1.86</v>
      </c>
      <c r="G11" s="170"/>
      <c r="H11" s="170"/>
      <c r="I11" s="170">
        <f>ROUND(F11*(G11+H11),2)</f>
        <v>0</v>
      </c>
      <c r="J11" s="168">
        <f>ROUND(F11*(N11),2)</f>
        <v>68.95</v>
      </c>
      <c r="K11" s="1">
        <f>ROUND(F11*(O11),2)</f>
        <v>0</v>
      </c>
      <c r="L11" s="1">
        <f>ROUND(F11*(G11),2)</f>
        <v>0</v>
      </c>
      <c r="M11" s="1"/>
      <c r="N11" s="1">
        <v>37.07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83</v>
      </c>
      <c r="C12" s="172" t="s">
        <v>243</v>
      </c>
      <c r="D12" s="168" t="s">
        <v>244</v>
      </c>
      <c r="E12" s="168" t="s">
        <v>245</v>
      </c>
      <c r="F12" s="169">
        <v>1.86</v>
      </c>
      <c r="G12" s="170"/>
      <c r="H12" s="170"/>
      <c r="I12" s="170">
        <f>ROUND(F12*(G12+H12),2)</f>
        <v>0</v>
      </c>
      <c r="J12" s="168">
        <f>ROUND(F12*(N12),2)</f>
        <v>18.920000000000002</v>
      </c>
      <c r="K12" s="1">
        <f>ROUND(F12*(O12),2)</f>
        <v>0</v>
      </c>
      <c r="L12" s="1">
        <f>ROUND(F12*(G12),2)</f>
        <v>0</v>
      </c>
      <c r="M12" s="1"/>
      <c r="N12" s="1">
        <v>10.17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89</v>
      </c>
      <c r="C13" s="172" t="s">
        <v>90</v>
      </c>
      <c r="D13" s="168" t="s">
        <v>224</v>
      </c>
      <c r="E13" s="168" t="s">
        <v>86</v>
      </c>
      <c r="F13" s="169">
        <v>9.3000000000000007</v>
      </c>
      <c r="G13" s="170"/>
      <c r="H13" s="170"/>
      <c r="I13" s="170">
        <f>ROUND(F13*(G13+H13),2)</f>
        <v>0</v>
      </c>
      <c r="J13" s="168">
        <f>ROUND(F13*(N13),2)</f>
        <v>7.16</v>
      </c>
      <c r="K13" s="1">
        <f>ROUND(F13*(O13),2)</f>
        <v>0</v>
      </c>
      <c r="L13" s="1">
        <f>ROUND(F13*(G13),2)</f>
        <v>0</v>
      </c>
      <c r="M13" s="1"/>
      <c r="N13" s="1">
        <v>0.77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302</v>
      </c>
      <c r="C14" s="172" t="s">
        <v>303</v>
      </c>
      <c r="D14" s="168" t="s">
        <v>304</v>
      </c>
      <c r="E14" s="168" t="s">
        <v>86</v>
      </c>
      <c r="F14" s="169">
        <v>9.3000000000000007</v>
      </c>
      <c r="G14" s="170"/>
      <c r="H14" s="170"/>
      <c r="I14" s="170">
        <f>ROUND(F14*(G14+H14),2)</f>
        <v>0</v>
      </c>
      <c r="J14" s="168">
        <f>ROUND(F14*(N14),2)</f>
        <v>0.93</v>
      </c>
      <c r="K14" s="1">
        <f>ROUND(F14*(O14),2)</f>
        <v>0</v>
      </c>
      <c r="L14" s="1">
        <f>ROUND(F14*(G14),2)</f>
        <v>0</v>
      </c>
      <c r="M14" s="1"/>
      <c r="N14" s="1">
        <v>0.1</v>
      </c>
      <c r="O14" s="1"/>
      <c r="P14" s="160"/>
      <c r="Q14" s="173"/>
      <c r="R14" s="173"/>
      <c r="S14" s="149"/>
      <c r="V14" s="174"/>
      <c r="Z14">
        <v>0</v>
      </c>
    </row>
    <row r="15" spans="1:26" x14ac:dyDescent="0.25">
      <c r="A15" s="149"/>
      <c r="B15" s="149"/>
      <c r="C15" s="149"/>
      <c r="D15" s="149" t="s">
        <v>68</v>
      </c>
      <c r="E15" s="149"/>
      <c r="F15" s="167"/>
      <c r="G15" s="152"/>
      <c r="H15" s="152">
        <f>ROUND((SUM(M10:M14))/1,2)</f>
        <v>0</v>
      </c>
      <c r="I15" s="152">
        <f>ROUND((SUM(I10:I14))/1,2)</f>
        <v>0</v>
      </c>
      <c r="J15" s="149"/>
      <c r="K15" s="149"/>
      <c r="L15" s="149">
        <f>ROUND((SUM(L10:L14))/1,2)</f>
        <v>0</v>
      </c>
      <c r="M15" s="149">
        <f>ROUND((SUM(M10:M14))/1,2)</f>
        <v>0</v>
      </c>
      <c r="N15" s="149"/>
      <c r="O15" s="149"/>
      <c r="P15" s="175">
        <f>ROUND((SUM(P10:P14))/1,2)</f>
        <v>0</v>
      </c>
      <c r="Q15" s="146"/>
      <c r="R15" s="146"/>
      <c r="S15" s="175">
        <f>ROUND((SUM(S10:S14))/1,2)</f>
        <v>0</v>
      </c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"/>
      <c r="C16" s="1"/>
      <c r="D16" s="1"/>
      <c r="E16" s="1"/>
      <c r="F16" s="160"/>
      <c r="G16" s="142"/>
      <c r="H16" s="142"/>
      <c r="I16" s="142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49"/>
      <c r="B17" s="149"/>
      <c r="C17" s="149"/>
      <c r="D17" s="149" t="s">
        <v>69</v>
      </c>
      <c r="E17" s="149"/>
      <c r="F17" s="167"/>
      <c r="G17" s="150"/>
      <c r="H17" s="150"/>
      <c r="I17" s="150"/>
      <c r="J17" s="149"/>
      <c r="K17" s="149"/>
      <c r="L17" s="149"/>
      <c r="M17" s="149"/>
      <c r="N17" s="149"/>
      <c r="O17" s="149"/>
      <c r="P17" s="149"/>
      <c r="Q17" s="146"/>
      <c r="R17" s="146"/>
      <c r="S17" s="149"/>
      <c r="T17" s="146"/>
      <c r="U17" s="146"/>
      <c r="V17" s="146"/>
      <c r="W17" s="146"/>
      <c r="X17" s="146"/>
      <c r="Y17" s="146"/>
      <c r="Z17" s="146"/>
    </row>
    <row r="18" spans="1:26" ht="24.95" customHeight="1" x14ac:dyDescent="0.25">
      <c r="A18" s="171"/>
      <c r="B18" s="168" t="s">
        <v>261</v>
      </c>
      <c r="C18" s="172" t="s">
        <v>305</v>
      </c>
      <c r="D18" s="168" t="s">
        <v>306</v>
      </c>
      <c r="E18" s="168" t="s">
        <v>86</v>
      </c>
      <c r="F18" s="169">
        <v>9.3000000000000007</v>
      </c>
      <c r="G18" s="170"/>
      <c r="H18" s="170"/>
      <c r="I18" s="170">
        <f t="shared" ref="I18:I24" si="0">ROUND(F18*(G18+H18),2)</f>
        <v>0</v>
      </c>
      <c r="J18" s="168">
        <f t="shared" ref="J18:J24" si="1">ROUND(F18*(N18),2)</f>
        <v>56.08</v>
      </c>
      <c r="K18" s="1">
        <f t="shared" ref="K18:K24" si="2">ROUND(F18*(O18),2)</f>
        <v>0</v>
      </c>
      <c r="L18" s="1">
        <f>ROUND(F18*(G18),2)</f>
        <v>0</v>
      </c>
      <c r="M18" s="1"/>
      <c r="N18" s="1">
        <v>6.03</v>
      </c>
      <c r="O18" s="1"/>
      <c r="P18" s="167">
        <v>0.36834</v>
      </c>
      <c r="Q18" s="173"/>
      <c r="R18" s="173">
        <v>0.36834</v>
      </c>
      <c r="S18" s="149">
        <f t="shared" ref="S18:S24" si="3">ROUND(F18*(R18),3)</f>
        <v>3.4260000000000002</v>
      </c>
      <c r="V18" s="174"/>
      <c r="Z18">
        <v>0</v>
      </c>
    </row>
    <row r="19" spans="1:26" ht="24.95" customHeight="1" x14ac:dyDescent="0.25">
      <c r="A19" s="171"/>
      <c r="B19" s="168" t="s">
        <v>261</v>
      </c>
      <c r="C19" s="172" t="s">
        <v>264</v>
      </c>
      <c r="D19" s="168" t="s">
        <v>307</v>
      </c>
      <c r="E19" s="168" t="s">
        <v>86</v>
      </c>
      <c r="F19" s="169">
        <v>9.3000000000000007</v>
      </c>
      <c r="G19" s="170"/>
      <c r="H19" s="170"/>
      <c r="I19" s="170">
        <f t="shared" si="0"/>
        <v>0</v>
      </c>
      <c r="J19" s="168">
        <f t="shared" si="1"/>
        <v>69.94</v>
      </c>
      <c r="K19" s="1">
        <f t="shared" si="2"/>
        <v>0</v>
      </c>
      <c r="L19" s="1">
        <f>ROUND(F19*(G19),2)</f>
        <v>0</v>
      </c>
      <c r="M19" s="1"/>
      <c r="N19" s="1">
        <v>7.52</v>
      </c>
      <c r="O19" s="1"/>
      <c r="P19" s="167">
        <v>0.48573999999999995</v>
      </c>
      <c r="Q19" s="173"/>
      <c r="R19" s="173">
        <v>0.48573999999999995</v>
      </c>
      <c r="S19" s="149">
        <f t="shared" si="3"/>
        <v>4.5170000000000003</v>
      </c>
      <c r="V19" s="174"/>
      <c r="Z19">
        <v>0</v>
      </c>
    </row>
    <row r="20" spans="1:26" ht="24.95" customHeight="1" x14ac:dyDescent="0.25">
      <c r="A20" s="171"/>
      <c r="B20" s="168" t="s">
        <v>261</v>
      </c>
      <c r="C20" s="172" t="s">
        <v>308</v>
      </c>
      <c r="D20" s="168" t="s">
        <v>309</v>
      </c>
      <c r="E20" s="168" t="s">
        <v>86</v>
      </c>
      <c r="F20" s="169">
        <v>9.3000000000000007</v>
      </c>
      <c r="G20" s="170"/>
      <c r="H20" s="170"/>
      <c r="I20" s="170">
        <f t="shared" si="0"/>
        <v>0</v>
      </c>
      <c r="J20" s="168">
        <f t="shared" si="1"/>
        <v>72.73</v>
      </c>
      <c r="K20" s="1">
        <f t="shared" si="2"/>
        <v>0</v>
      </c>
      <c r="L20" s="1">
        <f>ROUND(F20*(G20),2)</f>
        <v>0</v>
      </c>
      <c r="M20" s="1"/>
      <c r="N20" s="1">
        <v>7.82</v>
      </c>
      <c r="O20" s="1"/>
      <c r="P20" s="167">
        <v>0.50880000000000003</v>
      </c>
      <c r="Q20" s="173"/>
      <c r="R20" s="173">
        <v>0.50880000000000003</v>
      </c>
      <c r="S20" s="149">
        <f t="shared" si="3"/>
        <v>4.7320000000000002</v>
      </c>
      <c r="V20" s="174"/>
      <c r="Z20">
        <v>0</v>
      </c>
    </row>
    <row r="21" spans="1:26" ht="24.95" customHeight="1" x14ac:dyDescent="0.25">
      <c r="A21" s="171"/>
      <c r="B21" s="168" t="s">
        <v>261</v>
      </c>
      <c r="C21" s="172" t="s">
        <v>270</v>
      </c>
      <c r="D21" s="168" t="s">
        <v>310</v>
      </c>
      <c r="E21" s="168" t="s">
        <v>208</v>
      </c>
      <c r="F21" s="169">
        <v>9.3000000000000007</v>
      </c>
      <c r="G21" s="170"/>
      <c r="H21" s="170"/>
      <c r="I21" s="170">
        <f t="shared" si="0"/>
        <v>0</v>
      </c>
      <c r="J21" s="168">
        <f t="shared" si="1"/>
        <v>3.44</v>
      </c>
      <c r="K21" s="1">
        <f t="shared" si="2"/>
        <v>0</v>
      </c>
      <c r="L21" s="1">
        <f>ROUND(F21*(G21),2)</f>
        <v>0</v>
      </c>
      <c r="M21" s="1"/>
      <c r="N21" s="1">
        <v>0.37</v>
      </c>
      <c r="O21" s="1"/>
      <c r="P21" s="167">
        <v>0.13536000000000001</v>
      </c>
      <c r="Q21" s="173"/>
      <c r="R21" s="173">
        <v>0.13536000000000001</v>
      </c>
      <c r="S21" s="149">
        <f t="shared" si="3"/>
        <v>1.2589999999999999</v>
      </c>
      <c r="V21" s="174"/>
      <c r="Z21">
        <v>0</v>
      </c>
    </row>
    <row r="22" spans="1:26" ht="24.95" customHeight="1" x14ac:dyDescent="0.25">
      <c r="A22" s="171"/>
      <c r="B22" s="168" t="s">
        <v>274</v>
      </c>
      <c r="C22" s="172" t="s">
        <v>311</v>
      </c>
      <c r="D22" s="168" t="s">
        <v>312</v>
      </c>
      <c r="E22" s="168" t="s">
        <v>172</v>
      </c>
      <c r="F22" s="169">
        <v>0.93</v>
      </c>
      <c r="G22" s="170"/>
      <c r="H22" s="170"/>
      <c r="I22" s="170">
        <f t="shared" si="0"/>
        <v>0</v>
      </c>
      <c r="J22" s="168">
        <f t="shared" si="1"/>
        <v>10.7</v>
      </c>
      <c r="K22" s="1">
        <f t="shared" si="2"/>
        <v>0</v>
      </c>
      <c r="L22" s="1"/>
      <c r="M22" s="1">
        <f>ROUND(F22*(G22),2)</f>
        <v>0</v>
      </c>
      <c r="N22" s="1">
        <v>11.5</v>
      </c>
      <c r="O22" s="1"/>
      <c r="P22" s="167">
        <v>1</v>
      </c>
      <c r="Q22" s="173"/>
      <c r="R22" s="173">
        <v>1</v>
      </c>
      <c r="S22" s="149">
        <f t="shared" si="3"/>
        <v>0.93</v>
      </c>
      <c r="V22" s="174"/>
      <c r="Z22">
        <v>0</v>
      </c>
    </row>
    <row r="23" spans="1:26" ht="24.95" customHeight="1" x14ac:dyDescent="0.25">
      <c r="A23" s="171"/>
      <c r="B23" s="168" t="s">
        <v>274</v>
      </c>
      <c r="C23" s="172" t="s">
        <v>277</v>
      </c>
      <c r="D23" s="168" t="s">
        <v>278</v>
      </c>
      <c r="E23" s="168" t="s">
        <v>172</v>
      </c>
      <c r="F23" s="169">
        <v>2.79</v>
      </c>
      <c r="G23" s="170"/>
      <c r="H23" s="170"/>
      <c r="I23" s="170">
        <f t="shared" si="0"/>
        <v>0</v>
      </c>
      <c r="J23" s="168">
        <f t="shared" si="1"/>
        <v>33.01</v>
      </c>
      <c r="K23" s="1">
        <f t="shared" si="2"/>
        <v>0</v>
      </c>
      <c r="L23" s="1"/>
      <c r="M23" s="1">
        <f>ROUND(F23*(G23),2)</f>
        <v>0</v>
      </c>
      <c r="N23" s="1">
        <v>11.83</v>
      </c>
      <c r="O23" s="1"/>
      <c r="P23" s="167">
        <v>1</v>
      </c>
      <c r="Q23" s="173"/>
      <c r="R23" s="173">
        <v>1</v>
      </c>
      <c r="S23" s="149">
        <f t="shared" si="3"/>
        <v>2.79</v>
      </c>
      <c r="V23" s="174"/>
      <c r="Z23">
        <v>0</v>
      </c>
    </row>
    <row r="24" spans="1:26" ht="24.95" customHeight="1" x14ac:dyDescent="0.25">
      <c r="A24" s="171"/>
      <c r="B24" s="168" t="s">
        <v>274</v>
      </c>
      <c r="C24" s="172" t="s">
        <v>313</v>
      </c>
      <c r="D24" s="168" t="s">
        <v>314</v>
      </c>
      <c r="E24" s="168" t="s">
        <v>172</v>
      </c>
      <c r="F24" s="169">
        <v>1.1160000000000001</v>
      </c>
      <c r="G24" s="170"/>
      <c r="H24" s="170"/>
      <c r="I24" s="170">
        <f t="shared" si="0"/>
        <v>0</v>
      </c>
      <c r="J24" s="168">
        <f t="shared" si="1"/>
        <v>13.64</v>
      </c>
      <c r="K24" s="1">
        <f t="shared" si="2"/>
        <v>0</v>
      </c>
      <c r="L24" s="1"/>
      <c r="M24" s="1">
        <f>ROUND(F24*(G24),2)</f>
        <v>0</v>
      </c>
      <c r="N24" s="1">
        <v>12.22</v>
      </c>
      <c r="O24" s="1"/>
      <c r="P24" s="167">
        <v>1</v>
      </c>
      <c r="Q24" s="173"/>
      <c r="R24" s="173">
        <v>1</v>
      </c>
      <c r="S24" s="149">
        <f t="shared" si="3"/>
        <v>1.1160000000000001</v>
      </c>
      <c r="V24" s="174"/>
      <c r="Z24">
        <v>0</v>
      </c>
    </row>
    <row r="25" spans="1:26" x14ac:dyDescent="0.25">
      <c r="A25" s="149"/>
      <c r="B25" s="149"/>
      <c r="C25" s="149"/>
      <c r="D25" s="149" t="s">
        <v>69</v>
      </c>
      <c r="E25" s="149"/>
      <c r="F25" s="167"/>
      <c r="G25" s="152"/>
      <c r="H25" s="152">
        <f>ROUND((SUM(M17:M24))/1,2)</f>
        <v>0</v>
      </c>
      <c r="I25" s="152">
        <f>ROUND((SUM(I17:I24))/1,2)</f>
        <v>0</v>
      </c>
      <c r="J25" s="149"/>
      <c r="K25" s="149"/>
      <c r="L25" s="149">
        <f>ROUND((SUM(L17:L24))/1,2)</f>
        <v>0</v>
      </c>
      <c r="M25" s="149">
        <f>ROUND((SUM(M17:M24))/1,2)</f>
        <v>0</v>
      </c>
      <c r="N25" s="149"/>
      <c r="O25" s="149"/>
      <c r="P25" s="175">
        <f>ROUND((SUM(P17:P24))/1,2)</f>
        <v>4.5</v>
      </c>
      <c r="Q25" s="146"/>
      <c r="R25" s="146"/>
      <c r="S25" s="175">
        <f>ROUND((SUM(S17:S24))/1,2)</f>
        <v>18.77</v>
      </c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"/>
      <c r="C26" s="1"/>
      <c r="D26" s="1"/>
      <c r="E26" s="1"/>
      <c r="F26" s="160"/>
      <c r="G26" s="142"/>
      <c r="H26" s="142"/>
      <c r="I26" s="142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49"/>
      <c r="B27" s="149"/>
      <c r="C27" s="149"/>
      <c r="D27" s="149" t="s">
        <v>70</v>
      </c>
      <c r="E27" s="149"/>
      <c r="F27" s="167"/>
      <c r="G27" s="150"/>
      <c r="H27" s="150"/>
      <c r="I27" s="150"/>
      <c r="J27" s="149"/>
      <c r="K27" s="149"/>
      <c r="L27" s="149"/>
      <c r="M27" s="149"/>
      <c r="N27" s="149"/>
      <c r="O27" s="149"/>
      <c r="P27" s="149"/>
      <c r="Q27" s="146"/>
      <c r="R27" s="146"/>
      <c r="S27" s="149"/>
      <c r="T27" s="146"/>
      <c r="U27" s="146"/>
      <c r="V27" s="146"/>
      <c r="W27" s="146"/>
      <c r="X27" s="146"/>
      <c r="Y27" s="146"/>
      <c r="Z27" s="146"/>
    </row>
    <row r="28" spans="1:26" ht="24.95" customHeight="1" x14ac:dyDescent="0.25">
      <c r="A28" s="171"/>
      <c r="B28" s="168" t="s">
        <v>261</v>
      </c>
      <c r="C28" s="172" t="s">
        <v>298</v>
      </c>
      <c r="D28" s="168" t="s">
        <v>299</v>
      </c>
      <c r="E28" s="168" t="s">
        <v>237</v>
      </c>
      <c r="F28" s="169">
        <v>4.8360000000000003</v>
      </c>
      <c r="G28" s="170"/>
      <c r="H28" s="170"/>
      <c r="I28" s="170">
        <f>ROUND(F28*(G28+H28),2)</f>
        <v>0</v>
      </c>
      <c r="J28" s="168">
        <f>ROUND(F28*(N28),2)</f>
        <v>31.92</v>
      </c>
      <c r="K28" s="1">
        <f>ROUND(F28*(O28),2)</f>
        <v>0</v>
      </c>
      <c r="L28" s="1">
        <f>ROUND(F28*(G28),2)</f>
        <v>0</v>
      </c>
      <c r="M28" s="1"/>
      <c r="N28" s="1">
        <v>6.6</v>
      </c>
      <c r="O28" s="1"/>
      <c r="P28" s="160"/>
      <c r="Q28" s="173"/>
      <c r="R28" s="173"/>
      <c r="S28" s="149"/>
      <c r="V28" s="174"/>
      <c r="Z28">
        <v>0</v>
      </c>
    </row>
    <row r="29" spans="1:26" x14ac:dyDescent="0.25">
      <c r="A29" s="149"/>
      <c r="B29" s="149"/>
      <c r="C29" s="149"/>
      <c r="D29" s="149" t="s">
        <v>70</v>
      </c>
      <c r="E29" s="149"/>
      <c r="F29" s="167"/>
      <c r="G29" s="152"/>
      <c r="H29" s="152"/>
      <c r="I29" s="152">
        <f>ROUND((SUM(I27:I28))/1,2)</f>
        <v>0</v>
      </c>
      <c r="J29" s="149"/>
      <c r="K29" s="149"/>
      <c r="L29" s="149">
        <f>ROUND((SUM(L27:L28))/1,2)</f>
        <v>0</v>
      </c>
      <c r="M29" s="149">
        <f>ROUND((SUM(M27:M28))/1,2)</f>
        <v>0</v>
      </c>
      <c r="N29" s="149"/>
      <c r="O29" s="149"/>
      <c r="P29" s="175"/>
      <c r="S29" s="167">
        <f>ROUND((SUM(S27:S28))/1,2)</f>
        <v>0</v>
      </c>
      <c r="V29">
        <f>ROUND((SUM(V27:V28))/1,2)</f>
        <v>0</v>
      </c>
    </row>
    <row r="30" spans="1:26" x14ac:dyDescent="0.25">
      <c r="A30" s="1"/>
      <c r="B30" s="1"/>
      <c r="C30" s="1"/>
      <c r="D30" s="1"/>
      <c r="E30" s="1"/>
      <c r="F30" s="160"/>
      <c r="G30" s="142"/>
      <c r="H30" s="142"/>
      <c r="I30" s="142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49"/>
      <c r="B31" s="149"/>
      <c r="C31" s="149"/>
      <c r="D31" s="2" t="s">
        <v>67</v>
      </c>
      <c r="E31" s="149"/>
      <c r="F31" s="167"/>
      <c r="G31" s="152"/>
      <c r="H31" s="152">
        <f>ROUND((SUM(M9:M30))/2,2)</f>
        <v>0</v>
      </c>
      <c r="I31" s="152">
        <f>ROUND((SUM(I9:I30))/2,2)</f>
        <v>0</v>
      </c>
      <c r="J31" s="149"/>
      <c r="K31" s="149"/>
      <c r="L31" s="149">
        <f>ROUND((SUM(L9:L30))/2,2)</f>
        <v>0</v>
      </c>
      <c r="M31" s="149">
        <f>ROUND((SUM(M9:M30))/2,2)</f>
        <v>0</v>
      </c>
      <c r="N31" s="149"/>
      <c r="O31" s="149"/>
      <c r="P31" s="175"/>
      <c r="S31" s="175">
        <f>ROUND((SUM(S9:S30))/2,2)</f>
        <v>18.77</v>
      </c>
      <c r="V31">
        <f>ROUND((SUM(V9:V30))/2,2)</f>
        <v>0</v>
      </c>
    </row>
    <row r="32" spans="1:26" x14ac:dyDescent="0.25">
      <c r="A32" s="176"/>
      <c r="B32" s="176"/>
      <c r="C32" s="176"/>
      <c r="D32" s="176" t="s">
        <v>71</v>
      </c>
      <c r="E32" s="176"/>
      <c r="F32" s="177"/>
      <c r="G32" s="178"/>
      <c r="H32" s="178">
        <f>ROUND((SUM(M9:M31))/3,2)</f>
        <v>0</v>
      </c>
      <c r="I32" s="178">
        <f>ROUND((SUM(I9:I31))/3,2)</f>
        <v>0</v>
      </c>
      <c r="J32" s="176"/>
      <c r="K32" s="176">
        <f>ROUND((SUM(K9:K31))/3,2)</f>
        <v>0</v>
      </c>
      <c r="L32" s="176">
        <f>ROUND((SUM(L9:L31))/3,2)</f>
        <v>0</v>
      </c>
      <c r="M32" s="176">
        <f>ROUND((SUM(M9:M31))/3,2)</f>
        <v>0</v>
      </c>
      <c r="N32" s="176"/>
      <c r="O32" s="176"/>
      <c r="P32" s="177"/>
      <c r="Q32" s="179"/>
      <c r="R32" s="179"/>
      <c r="S32" s="195">
        <f>ROUND((SUM(S9:S31))/3,2)</f>
        <v>18.77</v>
      </c>
      <c r="T32" s="179"/>
      <c r="U32" s="179"/>
      <c r="V32" s="179">
        <f>ROUND((SUM(V9:V31))/3,2)</f>
        <v>0</v>
      </c>
      <c r="Z32">
        <f>(SUM(Z9:Z31))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Sadové výsadby Domaša Dobrá, Obec Kvakovce / Parčík v Obci Kvakovce - mlatový chodník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B2" sqref="B2:J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319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7" t="s">
        <v>320</v>
      </c>
      <c r="C2" s="198"/>
      <c r="D2" s="198"/>
      <c r="E2" s="198"/>
      <c r="F2" s="198"/>
      <c r="G2" s="198"/>
      <c r="H2" s="198"/>
      <c r="I2" s="198"/>
      <c r="J2" s="199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17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19</v>
      </c>
      <c r="J4" s="30"/>
    </row>
    <row r="5" spans="1:23" ht="18" customHeight="1" thickBot="1" x14ac:dyDescent="0.3">
      <c r="A5" s="11"/>
      <c r="B5" s="38" t="s">
        <v>20</v>
      </c>
      <c r="C5" s="19"/>
      <c r="D5" s="16"/>
      <c r="E5" s="16"/>
      <c r="F5" s="39" t="s">
        <v>21</v>
      </c>
      <c r="G5" s="16"/>
      <c r="H5" s="16"/>
      <c r="I5" s="37" t="s">
        <v>22</v>
      </c>
      <c r="J5" s="40" t="s">
        <v>23</v>
      </c>
    </row>
    <row r="6" spans="1:23" ht="20.100000000000001" customHeight="1" thickTop="1" x14ac:dyDescent="0.25">
      <c r="A6" s="11"/>
      <c r="B6" s="200" t="s">
        <v>24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25">
      <c r="A7" s="11"/>
      <c r="B7" s="49" t="s">
        <v>27</v>
      </c>
      <c r="C7" s="42"/>
      <c r="D7" s="17"/>
      <c r="E7" s="17"/>
      <c r="F7" s="17"/>
      <c r="G7" s="50" t="s">
        <v>28</v>
      </c>
      <c r="H7" s="17"/>
      <c r="I7" s="28"/>
      <c r="J7" s="43"/>
    </row>
    <row r="8" spans="1:23" ht="20.100000000000001" customHeight="1" x14ac:dyDescent="0.25">
      <c r="A8" s="11"/>
      <c r="B8" s="203" t="s">
        <v>25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25">
      <c r="A9" s="11"/>
      <c r="B9" s="38" t="s">
        <v>27</v>
      </c>
      <c r="C9" s="19"/>
      <c r="D9" s="16"/>
      <c r="E9" s="16"/>
      <c r="F9" s="16"/>
      <c r="G9" s="39" t="s">
        <v>28</v>
      </c>
      <c r="H9" s="16"/>
      <c r="I9" s="27"/>
      <c r="J9" s="30"/>
    </row>
    <row r="10" spans="1:23" ht="20.100000000000001" customHeight="1" x14ac:dyDescent="0.25">
      <c r="A10" s="11"/>
      <c r="B10" s="203" t="s">
        <v>26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">
      <c r="A11" s="11"/>
      <c r="B11" s="38" t="s">
        <v>27</v>
      </c>
      <c r="C11" s="19"/>
      <c r="D11" s="16"/>
      <c r="E11" s="16"/>
      <c r="F11" s="16"/>
      <c r="G11" s="39" t="s">
        <v>28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29</v>
      </c>
      <c r="C15" s="83" t="s">
        <v>5</v>
      </c>
      <c r="D15" s="83" t="s">
        <v>56</v>
      </c>
      <c r="E15" s="84" t="s">
        <v>57</v>
      </c>
      <c r="F15" s="96" t="s">
        <v>58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5">
        <v>1</v>
      </c>
      <c r="C16" s="86" t="s">
        <v>30</v>
      </c>
      <c r="D16" s="87">
        <f>'Kryci_list 14481'!D16+'Kryci_list 14482'!D16+'Kryci_list 14483'!D16+'Kryci_list 14484'!D16+'Kryci_list 14485'!D16</f>
        <v>0</v>
      </c>
      <c r="E16" s="88">
        <f>'Kryci_list 14481'!E16+'Kryci_list 14482'!E16+'Kryci_list 14483'!E16+'Kryci_list 14484'!E16+'Kryci_list 14485'!E16</f>
        <v>0</v>
      </c>
      <c r="F16" s="97">
        <f>'Kryci_list 14481'!F16+'Kryci_list 14482'!F16+'Kryci_list 14483'!F16+'Kryci_list 14484'!F16+'Kryci_list 14485'!F16</f>
        <v>0</v>
      </c>
      <c r="G16" s="52">
        <v>6</v>
      </c>
      <c r="H16" s="106" t="s">
        <v>36</v>
      </c>
      <c r="I16" s="120"/>
      <c r="J16" s="117">
        <f>Rekapitulácia!F12</f>
        <v>0</v>
      </c>
    </row>
    <row r="17" spans="1:10" ht="18" customHeight="1" x14ac:dyDescent="0.25">
      <c r="A17" s="11"/>
      <c r="B17" s="59">
        <v>2</v>
      </c>
      <c r="C17" s="62" t="s">
        <v>31</v>
      </c>
      <c r="D17" s="69">
        <f>'Kryci_list 14481'!D17+'Kryci_list 14482'!D17+'Kryci_list 14483'!D17+'Kryci_list 14484'!D17+'Kryci_list 14485'!D17</f>
        <v>0</v>
      </c>
      <c r="E17" s="67">
        <f>'Kryci_list 14481'!E17+'Kryci_list 14482'!E17+'Kryci_list 14483'!E17+'Kryci_list 14484'!E17+'Kryci_list 14485'!E17</f>
        <v>0</v>
      </c>
      <c r="F17" s="72">
        <f>'Kryci_list 14481'!F17+'Kryci_list 14482'!F17+'Kryci_list 14483'!F17+'Kryci_list 14484'!F17+'Kryci_list 14485'!F17</f>
        <v>0</v>
      </c>
      <c r="G17" s="53">
        <v>7</v>
      </c>
      <c r="H17" s="107" t="s">
        <v>37</v>
      </c>
      <c r="I17" s="120"/>
      <c r="J17" s="118">
        <f>Rekapitulácia!E12</f>
        <v>0</v>
      </c>
    </row>
    <row r="18" spans="1:10" ht="18" customHeight="1" x14ac:dyDescent="0.25">
      <c r="A18" s="11"/>
      <c r="B18" s="60">
        <v>3</v>
      </c>
      <c r="C18" s="63" t="s">
        <v>32</v>
      </c>
      <c r="D18" s="70">
        <f>'Kryci_list 14481'!D18+'Kryci_list 14482'!D18+'Kryci_list 14483'!D18+'Kryci_list 14484'!D18+'Kryci_list 14485'!D18</f>
        <v>0</v>
      </c>
      <c r="E18" s="68">
        <f>'Kryci_list 14481'!E18+'Kryci_list 14482'!E18+'Kryci_list 14483'!E18+'Kryci_list 14484'!E18+'Kryci_list 14485'!E18</f>
        <v>0</v>
      </c>
      <c r="F18" s="73">
        <f>'Kryci_list 14481'!F18+'Kryci_list 14482'!F18+'Kryci_list 14483'!F18+'Kryci_list 14484'!F18+'Kryci_list 14485'!F18</f>
        <v>0</v>
      </c>
      <c r="G18" s="53">
        <v>8</v>
      </c>
      <c r="H18" s="107" t="s">
        <v>38</v>
      </c>
      <c r="I18" s="120"/>
      <c r="J18" s="118">
        <f>Rekapitulácia!D12</f>
        <v>0</v>
      </c>
    </row>
    <row r="19" spans="1:10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10" ht="18" customHeight="1" thickBot="1" x14ac:dyDescent="0.3">
      <c r="A20" s="11"/>
      <c r="B20" s="60">
        <v>5</v>
      </c>
      <c r="C20" s="65" t="s">
        <v>33</v>
      </c>
      <c r="D20" s="71"/>
      <c r="E20" s="91"/>
      <c r="F20" s="98">
        <f>SUM(F16:F19)</f>
        <v>0</v>
      </c>
      <c r="G20" s="53">
        <v>10</v>
      </c>
      <c r="H20" s="107" t="s">
        <v>33</v>
      </c>
      <c r="I20" s="122"/>
      <c r="J20" s="90">
        <f>SUM(J16:J19)</f>
        <v>0</v>
      </c>
    </row>
    <row r="21" spans="1:10" ht="18" customHeight="1" thickTop="1" x14ac:dyDescent="0.25">
      <c r="A21" s="11"/>
      <c r="B21" s="57" t="s">
        <v>46</v>
      </c>
      <c r="C21" s="61" t="s">
        <v>6</v>
      </c>
      <c r="D21" s="66"/>
      <c r="E21" s="18"/>
      <c r="F21" s="89"/>
      <c r="G21" s="57" t="s">
        <v>52</v>
      </c>
      <c r="H21" s="54" t="s">
        <v>6</v>
      </c>
      <c r="I21" s="28"/>
      <c r="J21" s="123"/>
    </row>
    <row r="22" spans="1:10" ht="18" customHeight="1" x14ac:dyDescent="0.25">
      <c r="A22" s="11"/>
      <c r="B22" s="52">
        <v>11</v>
      </c>
      <c r="C22" s="55" t="s">
        <v>47</v>
      </c>
      <c r="D22" s="78"/>
      <c r="E22" s="81"/>
      <c r="F22" s="72">
        <f>'Kryci_list 14481'!F22+'Kryci_list 14482'!F22+'Kryci_list 14483'!F22+'Kryci_list 14484'!F22+'Kryci_list 14485'!F22</f>
        <v>0</v>
      </c>
      <c r="G22" s="52">
        <v>16</v>
      </c>
      <c r="H22" s="106" t="s">
        <v>53</v>
      </c>
      <c r="I22" s="120"/>
      <c r="J22" s="117">
        <f>'Kryci_list 14481'!J22+'Kryci_list 14482'!J22+'Kryci_list 14483'!J22+'Kryci_list 14484'!J22+'Kryci_list 14485'!J22</f>
        <v>0</v>
      </c>
    </row>
    <row r="23" spans="1:10" ht="18" customHeight="1" x14ac:dyDescent="0.25">
      <c r="A23" s="11"/>
      <c r="B23" s="53">
        <v>12</v>
      </c>
      <c r="C23" s="56" t="s">
        <v>48</v>
      </c>
      <c r="D23" s="58"/>
      <c r="E23" s="81"/>
      <c r="F23" s="73">
        <f>'Kryci_list 14481'!F23+'Kryci_list 14482'!F23+'Kryci_list 14483'!F23+'Kryci_list 14484'!F23+'Kryci_list 14485'!F23</f>
        <v>0</v>
      </c>
      <c r="G23" s="53">
        <v>17</v>
      </c>
      <c r="H23" s="107" t="s">
        <v>54</v>
      </c>
      <c r="I23" s="120"/>
      <c r="J23" s="118">
        <f>'Kryci_list 14481'!J23+'Kryci_list 14482'!J23+'Kryci_list 14483'!J23+'Kryci_list 14484'!J23+'Kryci_list 14485'!J23</f>
        <v>0</v>
      </c>
    </row>
    <row r="24" spans="1:10" ht="18" customHeight="1" x14ac:dyDescent="0.25">
      <c r="A24" s="11"/>
      <c r="B24" s="53">
        <v>13</v>
      </c>
      <c r="C24" s="56" t="s">
        <v>49</v>
      </c>
      <c r="D24" s="58"/>
      <c r="E24" s="81"/>
      <c r="F24" s="73">
        <f>'Kryci_list 14481'!F24+'Kryci_list 14482'!F24+'Kryci_list 14483'!F24+'Kryci_list 14484'!F24+'Kryci_list 14485'!F24</f>
        <v>0</v>
      </c>
      <c r="G24" s="53">
        <v>18</v>
      </c>
      <c r="H24" s="107" t="s">
        <v>55</v>
      </c>
      <c r="I24" s="120"/>
      <c r="J24" s="118">
        <f>'Kryci_list 14481'!J24+'Kryci_list 14482'!J24+'Kryci_list 14483'!J24+'Kryci_list 14484'!J24+'Kryci_list 14485'!J24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8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33</v>
      </c>
      <c r="I26" s="122"/>
      <c r="J26" s="90">
        <f>SUM(J22:J25)+SUM(F22:F25)</f>
        <v>0</v>
      </c>
    </row>
    <row r="27" spans="1:10" ht="18" customHeight="1" thickTop="1" x14ac:dyDescent="0.25">
      <c r="A27" s="11"/>
      <c r="B27" s="92"/>
      <c r="C27" s="134" t="s">
        <v>61</v>
      </c>
      <c r="D27" s="127"/>
      <c r="E27" s="93"/>
      <c r="F27" s="29"/>
      <c r="G27" s="100" t="s">
        <v>39</v>
      </c>
      <c r="H27" s="95" t="s">
        <v>40</v>
      </c>
      <c r="I27" s="28"/>
      <c r="J27" s="31"/>
    </row>
    <row r="28" spans="1:10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41</v>
      </c>
      <c r="I28" s="113"/>
      <c r="J28" s="109">
        <f>F20+J20+F26+J26</f>
        <v>0</v>
      </c>
    </row>
    <row r="29" spans="1:10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42</v>
      </c>
      <c r="I29" s="114">
        <f>Rekapitulácia!B13</f>
        <v>0</v>
      </c>
      <c r="J29" s="110">
        <f>ROUND(((ROUND(I29,2)*20)/100),2)*1</f>
        <v>0</v>
      </c>
    </row>
    <row r="30" spans="1:10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43</v>
      </c>
      <c r="I30" s="80">
        <f>Rekapitulácia!B14</f>
        <v>0</v>
      </c>
      <c r="J30" s="111">
        <f>ROUND(((ROUND(I30,2)*0)/100),2)</f>
        <v>0</v>
      </c>
    </row>
    <row r="31" spans="1:10" ht="18" customHeight="1" x14ac:dyDescent="0.25">
      <c r="A31" s="11"/>
      <c r="B31" s="23"/>
      <c r="C31" s="130"/>
      <c r="D31" s="131"/>
      <c r="E31" s="21"/>
      <c r="F31" s="11"/>
      <c r="G31" s="53">
        <v>24</v>
      </c>
      <c r="H31" s="107" t="s">
        <v>44</v>
      </c>
      <c r="I31" s="27"/>
      <c r="J31" s="192">
        <f>SUM(J28:J30)</f>
        <v>0</v>
      </c>
    </row>
    <row r="32" spans="1:10" ht="18" customHeight="1" thickBot="1" x14ac:dyDescent="0.3">
      <c r="A32" s="11"/>
      <c r="B32" s="41"/>
      <c r="C32" s="108"/>
      <c r="D32" s="115"/>
      <c r="E32" s="75"/>
      <c r="F32" s="76"/>
      <c r="G32" s="188" t="s">
        <v>45</v>
      </c>
      <c r="H32" s="189"/>
      <c r="I32" s="190"/>
      <c r="J32" s="191"/>
    </row>
    <row r="33" spans="1:10" ht="18" customHeight="1" thickTop="1" x14ac:dyDescent="0.25">
      <c r="A33" s="11"/>
      <c r="B33" s="92"/>
      <c r="C33" s="93"/>
      <c r="D33" s="132" t="s">
        <v>59</v>
      </c>
      <c r="E33" s="15"/>
      <c r="F33" s="15"/>
      <c r="G33" s="14"/>
      <c r="H33" s="132" t="s">
        <v>60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B2" sqref="B2:J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6" t="s">
        <v>320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 x14ac:dyDescent="0.25">
      <c r="A3" s="11"/>
      <c r="B3" s="34" t="s">
        <v>18</v>
      </c>
      <c r="C3" s="35"/>
      <c r="D3" s="36"/>
      <c r="E3" s="36"/>
      <c r="F3" s="36"/>
      <c r="G3" s="16"/>
      <c r="H3" s="16"/>
      <c r="I3" s="37" t="s">
        <v>17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19</v>
      </c>
      <c r="J4" s="30"/>
    </row>
    <row r="5" spans="1:23" ht="18" customHeight="1" thickBot="1" x14ac:dyDescent="0.3">
      <c r="A5" s="11"/>
      <c r="B5" s="38" t="s">
        <v>20</v>
      </c>
      <c r="C5" s="19"/>
      <c r="D5" s="16"/>
      <c r="E5" s="16"/>
      <c r="F5" s="39" t="s">
        <v>21</v>
      </c>
      <c r="G5" s="16"/>
      <c r="H5" s="16"/>
      <c r="I5" s="37" t="s">
        <v>22</v>
      </c>
      <c r="J5" s="40" t="s">
        <v>23</v>
      </c>
    </row>
    <row r="6" spans="1:23" ht="20.100000000000001" customHeight="1" thickTop="1" x14ac:dyDescent="0.25">
      <c r="A6" s="11"/>
      <c r="B6" s="200" t="s">
        <v>24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25">
      <c r="A7" s="11"/>
      <c r="B7" s="49" t="s">
        <v>27</v>
      </c>
      <c r="C7" s="42"/>
      <c r="D7" s="17"/>
      <c r="E7" s="17"/>
      <c r="F7" s="17"/>
      <c r="G7" s="50" t="s">
        <v>28</v>
      </c>
      <c r="H7" s="17"/>
      <c r="I7" s="28"/>
      <c r="J7" s="43"/>
    </row>
    <row r="8" spans="1:23" ht="20.100000000000001" customHeight="1" x14ac:dyDescent="0.25">
      <c r="A8" s="11"/>
      <c r="B8" s="203" t="s">
        <v>25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25">
      <c r="A9" s="11"/>
      <c r="B9" s="38" t="s">
        <v>27</v>
      </c>
      <c r="C9" s="19"/>
      <c r="D9" s="16"/>
      <c r="E9" s="16"/>
      <c r="F9" s="16"/>
      <c r="G9" s="39" t="s">
        <v>28</v>
      </c>
      <c r="H9" s="16"/>
      <c r="I9" s="27"/>
      <c r="J9" s="30"/>
    </row>
    <row r="10" spans="1:23" ht="20.100000000000001" customHeight="1" x14ac:dyDescent="0.25">
      <c r="A10" s="11"/>
      <c r="B10" s="203" t="s">
        <v>26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">
      <c r="A11" s="11"/>
      <c r="B11" s="38" t="s">
        <v>27</v>
      </c>
      <c r="C11" s="19"/>
      <c r="D11" s="16"/>
      <c r="E11" s="16"/>
      <c r="F11" s="16"/>
      <c r="G11" s="39" t="s">
        <v>28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29</v>
      </c>
      <c r="C15" s="83" t="s">
        <v>5</v>
      </c>
      <c r="D15" s="83" t="s">
        <v>56</v>
      </c>
      <c r="E15" s="84" t="s">
        <v>57</v>
      </c>
      <c r="F15" s="96" t="s">
        <v>58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5">
        <v>1</v>
      </c>
      <c r="C16" s="86" t="s">
        <v>30</v>
      </c>
      <c r="D16" s="87">
        <f>'Rekap 14481'!B14</f>
        <v>0</v>
      </c>
      <c r="E16" s="88">
        <f>'Rekap 14481'!C14</f>
        <v>0</v>
      </c>
      <c r="F16" s="97">
        <f>'Rekap 14481'!D14</f>
        <v>0</v>
      </c>
      <c r="G16" s="52">
        <v>6</v>
      </c>
      <c r="H16" s="106" t="s">
        <v>36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31</v>
      </c>
      <c r="D17" s="69"/>
      <c r="E17" s="67"/>
      <c r="F17" s="72"/>
      <c r="G17" s="53">
        <v>7</v>
      </c>
      <c r="H17" s="107" t="s">
        <v>37</v>
      </c>
      <c r="I17" s="120"/>
      <c r="J17" s="118">
        <f>'SO 14481'!Z58</f>
        <v>0</v>
      </c>
    </row>
    <row r="18" spans="1:26" ht="18" customHeight="1" x14ac:dyDescent="0.25">
      <c r="A18" s="11"/>
      <c r="B18" s="60">
        <v>3</v>
      </c>
      <c r="C18" s="63" t="s">
        <v>32</v>
      </c>
      <c r="D18" s="70"/>
      <c r="E18" s="68"/>
      <c r="F18" s="73"/>
      <c r="G18" s="53">
        <v>8</v>
      </c>
      <c r="H18" s="107" t="s">
        <v>38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33</v>
      </c>
      <c r="D20" s="71"/>
      <c r="E20" s="91"/>
      <c r="F20" s="98">
        <f>SUM(F16:F19)</f>
        <v>0</v>
      </c>
      <c r="G20" s="53">
        <v>10</v>
      </c>
      <c r="H20" s="107" t="s">
        <v>33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6</v>
      </c>
      <c r="D21" s="66"/>
      <c r="E21" s="18"/>
      <c r="F21" s="89"/>
      <c r="G21" s="57" t="s">
        <v>52</v>
      </c>
      <c r="H21" s="54" t="s">
        <v>6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47</v>
      </c>
      <c r="D22" s="78"/>
      <c r="E22" s="80" t="s">
        <v>50</v>
      </c>
      <c r="F22" s="72">
        <f>((F16*U22*0)+(F17*V22*0)+(F18*W22*0))/100</f>
        <v>0</v>
      </c>
      <c r="G22" s="52">
        <v>16</v>
      </c>
      <c r="H22" s="106" t="s">
        <v>53</v>
      </c>
      <c r="I22" s="121" t="s">
        <v>50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48</v>
      </c>
      <c r="D23" s="58"/>
      <c r="E23" s="80" t="s">
        <v>51</v>
      </c>
      <c r="F23" s="73">
        <f>((F16*U23*0)+(F17*V23*0)+(F18*W23*0))/100</f>
        <v>0</v>
      </c>
      <c r="G23" s="53">
        <v>17</v>
      </c>
      <c r="H23" s="107" t="s">
        <v>54</v>
      </c>
      <c r="I23" s="121" t="s">
        <v>50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49</v>
      </c>
      <c r="D24" s="58"/>
      <c r="E24" s="80" t="s">
        <v>50</v>
      </c>
      <c r="F24" s="73">
        <f>((F16*U24*0)+(F17*V24*0)+(F18*W24*0))/100</f>
        <v>0</v>
      </c>
      <c r="G24" s="53">
        <v>18</v>
      </c>
      <c r="H24" s="107" t="s">
        <v>55</v>
      </c>
      <c r="I24" s="121" t="s">
        <v>51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33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61</v>
      </c>
      <c r="D27" s="127"/>
      <c r="E27" s="93"/>
      <c r="F27" s="29"/>
      <c r="G27" s="100" t="s">
        <v>39</v>
      </c>
      <c r="H27" s="95" t="s">
        <v>40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41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42</v>
      </c>
      <c r="I29" s="114">
        <f>J28-SUM('SO 14481'!K9:'SO 14481'!K57)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43</v>
      </c>
      <c r="I30" s="80">
        <f>SUM('SO 14481'!K9:'SO 14481'!K57)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44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45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59</v>
      </c>
      <c r="E33" s="15"/>
      <c r="F33" s="94"/>
      <c r="G33" s="102">
        <v>26</v>
      </c>
      <c r="H33" s="133" t="s">
        <v>60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4" sqref="A4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9" t="s">
        <v>24</v>
      </c>
      <c r="B1" s="210"/>
      <c r="C1" s="210"/>
      <c r="D1" s="211"/>
      <c r="E1" s="137" t="s">
        <v>21</v>
      </c>
      <c r="F1" s="136"/>
      <c r="W1">
        <v>30.126000000000001</v>
      </c>
    </row>
    <row r="2" spans="1:26" ht="20.100000000000001" customHeight="1" x14ac:dyDescent="0.25">
      <c r="A2" s="209" t="s">
        <v>25</v>
      </c>
      <c r="B2" s="210"/>
      <c r="C2" s="210"/>
      <c r="D2" s="211"/>
      <c r="E2" s="137" t="s">
        <v>19</v>
      </c>
      <c r="F2" s="136"/>
    </row>
    <row r="3" spans="1:26" ht="20.100000000000001" customHeight="1" x14ac:dyDescent="0.25">
      <c r="A3" s="209" t="s">
        <v>26</v>
      </c>
      <c r="B3" s="210"/>
      <c r="C3" s="210"/>
      <c r="D3" s="211"/>
      <c r="E3" s="137" t="s">
        <v>65</v>
      </c>
      <c r="F3" s="136"/>
    </row>
    <row r="4" spans="1:26" x14ac:dyDescent="0.25">
      <c r="A4" s="138" t="s">
        <v>320</v>
      </c>
      <c r="B4" s="135"/>
      <c r="C4" s="135"/>
      <c r="D4" s="135"/>
      <c r="E4" s="135"/>
      <c r="F4" s="135"/>
    </row>
    <row r="5" spans="1:26" x14ac:dyDescent="0.25">
      <c r="A5" s="138" t="s">
        <v>18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66</v>
      </c>
      <c r="B8" s="135"/>
      <c r="C8" s="135"/>
      <c r="D8" s="135"/>
      <c r="E8" s="135"/>
      <c r="F8" s="135"/>
    </row>
    <row r="9" spans="1:26" x14ac:dyDescent="0.25">
      <c r="A9" s="140" t="s">
        <v>62</v>
      </c>
      <c r="B9" s="140" t="s">
        <v>56</v>
      </c>
      <c r="C9" s="140" t="s">
        <v>57</v>
      </c>
      <c r="D9" s="140" t="s">
        <v>33</v>
      </c>
      <c r="E9" s="140" t="s">
        <v>63</v>
      </c>
      <c r="F9" s="140" t="s">
        <v>64</v>
      </c>
    </row>
    <row r="10" spans="1:26" x14ac:dyDescent="0.25">
      <c r="A10" s="147" t="s">
        <v>67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68</v>
      </c>
      <c r="B11" s="150">
        <f>'SO 14481'!L45</f>
        <v>0</v>
      </c>
      <c r="C11" s="150">
        <f>'SO 14481'!M45</f>
        <v>0</v>
      </c>
      <c r="D11" s="150">
        <f>'SO 14481'!I45</f>
        <v>0</v>
      </c>
      <c r="E11" s="151">
        <f>'SO 14481'!P45</f>
        <v>0</v>
      </c>
      <c r="F11" s="151">
        <f>'SO 14481'!S45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69</v>
      </c>
      <c r="B12" s="150">
        <f>'SO 14481'!L51</f>
        <v>0</v>
      </c>
      <c r="C12" s="150">
        <f>'SO 14481'!M51</f>
        <v>0</v>
      </c>
      <c r="D12" s="150">
        <f>'SO 14481'!I51</f>
        <v>0</v>
      </c>
      <c r="E12" s="151">
        <f>'SO 14481'!P51</f>
        <v>0</v>
      </c>
      <c r="F12" s="151">
        <f>'SO 14481'!S51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70</v>
      </c>
      <c r="B13" s="150">
        <f>'SO 14481'!L55</f>
        <v>0</v>
      </c>
      <c r="C13" s="150">
        <f>'SO 14481'!M55</f>
        <v>0</v>
      </c>
      <c r="D13" s="150">
        <f>'SO 14481'!I55</f>
        <v>0</v>
      </c>
      <c r="E13" s="151">
        <f>'SO 14481'!P55</f>
        <v>0</v>
      </c>
      <c r="F13" s="151">
        <f>'SO 14481'!S55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2" t="s">
        <v>67</v>
      </c>
      <c r="B14" s="152">
        <f>'SO 14481'!L57</f>
        <v>0</v>
      </c>
      <c r="C14" s="152">
        <f>'SO 14481'!M57</f>
        <v>0</v>
      </c>
      <c r="D14" s="152">
        <f>'SO 14481'!I57</f>
        <v>0</v>
      </c>
      <c r="E14" s="153">
        <f>'SO 14481'!S57</f>
        <v>0</v>
      </c>
      <c r="F14" s="153">
        <f>'SO 14481'!V57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"/>
      <c r="B15" s="142"/>
      <c r="C15" s="142"/>
      <c r="D15" s="142"/>
      <c r="E15" s="141"/>
      <c r="F15" s="141"/>
    </row>
    <row r="16" spans="1:26" x14ac:dyDescent="0.25">
      <c r="A16" s="2" t="s">
        <v>71</v>
      </c>
      <c r="B16" s="152">
        <f>'SO 14481'!L58</f>
        <v>0</v>
      </c>
      <c r="C16" s="152">
        <f>'SO 14481'!M58</f>
        <v>0</v>
      </c>
      <c r="D16" s="152">
        <f>'SO 14481'!I58</f>
        <v>0</v>
      </c>
      <c r="E16" s="153">
        <f>'SO 14481'!S58</f>
        <v>0</v>
      </c>
      <c r="F16" s="153">
        <f>'SO 14481'!V58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6" x14ac:dyDescent="0.25">
      <c r="A17" s="1"/>
      <c r="B17" s="142"/>
      <c r="C17" s="142"/>
      <c r="D17" s="142"/>
      <c r="E17" s="141"/>
      <c r="F17" s="141"/>
    </row>
    <row r="18" spans="1:6" x14ac:dyDescent="0.25">
      <c r="A18" s="1"/>
      <c r="B18" s="142"/>
      <c r="C18" s="142"/>
      <c r="D18" s="142"/>
      <c r="E18" s="141"/>
      <c r="F18" s="141"/>
    </row>
    <row r="19" spans="1:6" x14ac:dyDescent="0.25">
      <c r="A19" s="1"/>
      <c r="B19" s="142"/>
      <c r="C19" s="142"/>
      <c r="D19" s="142"/>
      <c r="E19" s="141"/>
      <c r="F19" s="141"/>
    </row>
    <row r="20" spans="1:6" x14ac:dyDescent="0.25">
      <c r="A20" s="1"/>
      <c r="B20" s="142"/>
      <c r="C20" s="142"/>
      <c r="D20" s="142"/>
      <c r="E20" s="141"/>
      <c r="F20" s="141"/>
    </row>
    <row r="21" spans="1:6" x14ac:dyDescent="0.25">
      <c r="A21" s="1"/>
      <c r="B21" s="142"/>
      <c r="C21" s="142"/>
      <c r="D21" s="142"/>
      <c r="E21" s="141"/>
      <c r="F21" s="141"/>
    </row>
    <row r="22" spans="1:6" x14ac:dyDescent="0.25">
      <c r="A22" s="1"/>
      <c r="B22" s="142"/>
      <c r="C22" s="142"/>
      <c r="D22" s="142"/>
      <c r="E22" s="141"/>
      <c r="F22" s="141"/>
    </row>
    <row r="23" spans="1:6" x14ac:dyDescent="0.25">
      <c r="A23" s="1"/>
      <c r="B23" s="142"/>
      <c r="C23" s="142"/>
      <c r="D23" s="142"/>
      <c r="E23" s="141"/>
      <c r="F23" s="141"/>
    </row>
    <row r="24" spans="1:6" x14ac:dyDescent="0.25">
      <c r="A24" s="1"/>
      <c r="B24" s="142"/>
      <c r="C24" s="142"/>
      <c r="D24" s="142"/>
      <c r="E24" s="141"/>
      <c r="F24" s="141"/>
    </row>
    <row r="25" spans="1:6" x14ac:dyDescent="0.25">
      <c r="A25" s="1"/>
      <c r="B25" s="142"/>
      <c r="C25" s="142"/>
      <c r="D25" s="142"/>
      <c r="E25" s="141"/>
      <c r="F25" s="141"/>
    </row>
    <row r="26" spans="1:6" x14ac:dyDescent="0.25">
      <c r="A26" s="1"/>
      <c r="B26" s="142"/>
      <c r="C26" s="142"/>
      <c r="D26" s="142"/>
      <c r="E26" s="141"/>
      <c r="F26" s="141"/>
    </row>
    <row r="27" spans="1:6" x14ac:dyDescent="0.25">
      <c r="A27" s="1"/>
      <c r="B27" s="142"/>
      <c r="C27" s="142"/>
      <c r="D27" s="142"/>
      <c r="E27" s="141"/>
      <c r="F27" s="141"/>
    </row>
    <row r="28" spans="1:6" x14ac:dyDescent="0.25">
      <c r="A28" s="1"/>
      <c r="B28" s="142"/>
      <c r="C28" s="142"/>
      <c r="D28" s="142"/>
      <c r="E28" s="141"/>
      <c r="F28" s="141"/>
    </row>
    <row r="29" spans="1:6" x14ac:dyDescent="0.25">
      <c r="A29" s="1"/>
      <c r="B29" s="142"/>
      <c r="C29" s="142"/>
      <c r="D29" s="142"/>
      <c r="E29" s="141"/>
      <c r="F29" s="141"/>
    </row>
    <row r="30" spans="1:6" x14ac:dyDescent="0.25">
      <c r="A30" s="1"/>
      <c r="B30" s="142"/>
      <c r="C30" s="142"/>
      <c r="D30" s="142"/>
      <c r="E30" s="141"/>
      <c r="F30" s="141"/>
    </row>
    <row r="31" spans="1:6" x14ac:dyDescent="0.25">
      <c r="A31" s="1"/>
      <c r="B31" s="142"/>
      <c r="C31" s="142"/>
      <c r="D31" s="142"/>
      <c r="E31" s="141"/>
      <c r="F31" s="141"/>
    </row>
    <row r="32" spans="1: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pane ySplit="8" topLeftCell="A9" activePane="bottomLeft" state="frozen"/>
      <selection pane="bottomLeft" activeCell="B4" sqref="B4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2" t="s">
        <v>24</v>
      </c>
      <c r="C1" s="213"/>
      <c r="D1" s="213"/>
      <c r="E1" s="213"/>
      <c r="F1" s="213"/>
      <c r="G1" s="213"/>
      <c r="H1" s="214"/>
      <c r="I1" s="159" t="s">
        <v>21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2" t="s">
        <v>25</v>
      </c>
      <c r="C2" s="213"/>
      <c r="D2" s="213"/>
      <c r="E2" s="213"/>
      <c r="F2" s="213"/>
      <c r="G2" s="213"/>
      <c r="H2" s="214"/>
      <c r="I2" s="159" t="s">
        <v>19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2" t="s">
        <v>26</v>
      </c>
      <c r="C3" s="213"/>
      <c r="D3" s="213"/>
      <c r="E3" s="213"/>
      <c r="F3" s="213"/>
      <c r="G3" s="213"/>
      <c r="H3" s="214"/>
      <c r="I3" s="159" t="s">
        <v>65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321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72</v>
      </c>
      <c r="B8" s="161" t="s">
        <v>73</v>
      </c>
      <c r="C8" s="161" t="s">
        <v>74</v>
      </c>
      <c r="D8" s="161" t="s">
        <v>75</v>
      </c>
      <c r="E8" s="161" t="s">
        <v>76</v>
      </c>
      <c r="F8" s="161" t="s">
        <v>77</v>
      </c>
      <c r="G8" s="161" t="s">
        <v>78</v>
      </c>
      <c r="H8" s="161" t="s">
        <v>57</v>
      </c>
      <c r="I8" s="161" t="s">
        <v>79</v>
      </c>
      <c r="J8" s="161"/>
      <c r="K8" s="161"/>
      <c r="L8" s="161"/>
      <c r="M8" s="161"/>
      <c r="N8" s="161"/>
      <c r="O8" s="161"/>
      <c r="P8" s="161" t="s">
        <v>80</v>
      </c>
      <c r="Q8" s="155"/>
      <c r="R8" s="155"/>
      <c r="S8" s="161" t="s">
        <v>81</v>
      </c>
      <c r="T8" s="157"/>
      <c r="U8" s="157"/>
      <c r="V8" s="163" t="s">
        <v>82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67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68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83</v>
      </c>
      <c r="C11" s="172" t="s">
        <v>84</v>
      </c>
      <c r="D11" s="168" t="s">
        <v>85</v>
      </c>
      <c r="E11" s="168" t="s">
        <v>86</v>
      </c>
      <c r="F11" s="169">
        <v>100</v>
      </c>
      <c r="G11" s="170"/>
      <c r="H11" s="170"/>
      <c r="I11" s="170">
        <f t="shared" ref="I11:I44" si="0">ROUND(F11*(G11+H11),2)</f>
        <v>0</v>
      </c>
      <c r="J11" s="168">
        <f t="shared" ref="J11:J44" si="1">ROUND(F11*(N11),2)</f>
        <v>153</v>
      </c>
      <c r="K11" s="1">
        <f t="shared" ref="K11:K44" si="2">ROUND(F11*(O11),2)</f>
        <v>0</v>
      </c>
      <c r="L11" s="1">
        <f t="shared" ref="L11:L32" si="3">ROUND(F11*(G11),2)</f>
        <v>0</v>
      </c>
      <c r="M11" s="1"/>
      <c r="N11" s="1">
        <v>1.53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83</v>
      </c>
      <c r="C12" s="172" t="s">
        <v>87</v>
      </c>
      <c r="D12" s="168" t="s">
        <v>88</v>
      </c>
      <c r="E12" s="168" t="s">
        <v>86</v>
      </c>
      <c r="F12" s="169">
        <v>705.3</v>
      </c>
      <c r="G12" s="170"/>
      <c r="H12" s="170"/>
      <c r="I12" s="170">
        <f t="shared" si="0"/>
        <v>0</v>
      </c>
      <c r="J12" s="168">
        <f t="shared" si="1"/>
        <v>818.15</v>
      </c>
      <c r="K12" s="1">
        <f t="shared" si="2"/>
        <v>0</v>
      </c>
      <c r="L12" s="1">
        <f t="shared" si="3"/>
        <v>0</v>
      </c>
      <c r="M12" s="1"/>
      <c r="N12" s="1">
        <v>1.1599999999999999</v>
      </c>
      <c r="O12" s="1"/>
      <c r="P12" s="160"/>
      <c r="Q12" s="173"/>
      <c r="R12" s="173"/>
      <c r="S12" s="149"/>
      <c r="V12" s="174"/>
      <c r="Z12">
        <v>0</v>
      </c>
    </row>
    <row r="13" spans="1:26" ht="35.1" customHeight="1" x14ac:dyDescent="0.25">
      <c r="A13" s="171"/>
      <c r="B13" s="168" t="s">
        <v>89</v>
      </c>
      <c r="C13" s="172" t="s">
        <v>90</v>
      </c>
      <c r="D13" s="168" t="s">
        <v>91</v>
      </c>
      <c r="E13" s="168" t="s">
        <v>86</v>
      </c>
      <c r="F13" s="169">
        <v>705.3</v>
      </c>
      <c r="G13" s="170"/>
      <c r="H13" s="170"/>
      <c r="I13" s="170">
        <f t="shared" si="0"/>
        <v>0</v>
      </c>
      <c r="J13" s="168">
        <f t="shared" si="1"/>
        <v>571.29</v>
      </c>
      <c r="K13" s="1">
        <f t="shared" si="2"/>
        <v>0</v>
      </c>
      <c r="L13" s="1">
        <f t="shared" si="3"/>
        <v>0</v>
      </c>
      <c r="M13" s="1"/>
      <c r="N13" s="1">
        <v>0.81</v>
      </c>
      <c r="O13" s="1"/>
      <c r="P13" s="160"/>
      <c r="Q13" s="173"/>
      <c r="R13" s="173"/>
      <c r="S13" s="149"/>
      <c r="V13" s="174"/>
      <c r="Z13">
        <v>0</v>
      </c>
    </row>
    <row r="14" spans="1:26" ht="35.1" customHeight="1" x14ac:dyDescent="0.25">
      <c r="A14" s="171"/>
      <c r="B14" s="168" t="s">
        <v>89</v>
      </c>
      <c r="C14" s="172" t="s">
        <v>92</v>
      </c>
      <c r="D14" s="168" t="s">
        <v>93</v>
      </c>
      <c r="E14" s="168" t="s">
        <v>94</v>
      </c>
      <c r="F14" s="169">
        <v>495</v>
      </c>
      <c r="G14" s="170"/>
      <c r="H14" s="170"/>
      <c r="I14" s="170">
        <f t="shared" si="0"/>
        <v>0</v>
      </c>
      <c r="J14" s="168">
        <f t="shared" si="1"/>
        <v>19.8</v>
      </c>
      <c r="K14" s="1">
        <f t="shared" si="2"/>
        <v>0</v>
      </c>
      <c r="L14" s="1">
        <f t="shared" si="3"/>
        <v>0</v>
      </c>
      <c r="M14" s="1"/>
      <c r="N14" s="1">
        <v>0.04</v>
      </c>
      <c r="O14" s="1"/>
      <c r="P14" s="160"/>
      <c r="Q14" s="173"/>
      <c r="R14" s="173"/>
      <c r="S14" s="149"/>
      <c r="V14" s="174"/>
      <c r="Z14">
        <v>0</v>
      </c>
    </row>
    <row r="15" spans="1:26" ht="35.1" customHeight="1" x14ac:dyDescent="0.25">
      <c r="A15" s="171"/>
      <c r="B15" s="168" t="s">
        <v>89</v>
      </c>
      <c r="C15" s="172" t="s">
        <v>95</v>
      </c>
      <c r="D15" s="168" t="s">
        <v>96</v>
      </c>
      <c r="E15" s="168" t="s">
        <v>94</v>
      </c>
      <c r="F15" s="169">
        <v>352</v>
      </c>
      <c r="G15" s="170"/>
      <c r="H15" s="170"/>
      <c r="I15" s="170">
        <f t="shared" si="0"/>
        <v>0</v>
      </c>
      <c r="J15" s="168">
        <f t="shared" si="1"/>
        <v>380.16</v>
      </c>
      <c r="K15" s="1">
        <f t="shared" si="2"/>
        <v>0</v>
      </c>
      <c r="L15" s="1">
        <f t="shared" si="3"/>
        <v>0</v>
      </c>
      <c r="M15" s="1"/>
      <c r="N15" s="1">
        <v>1.08</v>
      </c>
      <c r="O15" s="1"/>
      <c r="P15" s="160"/>
      <c r="Q15" s="173"/>
      <c r="R15" s="173"/>
      <c r="S15" s="149"/>
      <c r="V15" s="174"/>
      <c r="Z15">
        <v>0</v>
      </c>
    </row>
    <row r="16" spans="1:26" ht="35.1" customHeight="1" x14ac:dyDescent="0.25">
      <c r="A16" s="171"/>
      <c r="B16" s="168" t="s">
        <v>89</v>
      </c>
      <c r="C16" s="172" t="s">
        <v>97</v>
      </c>
      <c r="D16" s="168" t="s">
        <v>98</v>
      </c>
      <c r="E16" s="168" t="s">
        <v>94</v>
      </c>
      <c r="F16" s="169">
        <v>75</v>
      </c>
      <c r="G16" s="170"/>
      <c r="H16" s="170"/>
      <c r="I16" s="170">
        <f t="shared" si="0"/>
        <v>0</v>
      </c>
      <c r="J16" s="168">
        <f t="shared" si="1"/>
        <v>181.5</v>
      </c>
      <c r="K16" s="1">
        <f t="shared" si="2"/>
        <v>0</v>
      </c>
      <c r="L16" s="1">
        <f t="shared" si="3"/>
        <v>0</v>
      </c>
      <c r="M16" s="1"/>
      <c r="N16" s="1">
        <v>2.42</v>
      </c>
      <c r="O16" s="1"/>
      <c r="P16" s="160"/>
      <c r="Q16" s="173"/>
      <c r="R16" s="173"/>
      <c r="S16" s="149"/>
      <c r="V16" s="174"/>
      <c r="Z16">
        <v>0</v>
      </c>
    </row>
    <row r="17" spans="1:26" ht="35.1" customHeight="1" x14ac:dyDescent="0.25">
      <c r="A17" s="171"/>
      <c r="B17" s="168" t="s">
        <v>89</v>
      </c>
      <c r="C17" s="172" t="s">
        <v>99</v>
      </c>
      <c r="D17" s="168" t="s">
        <v>100</v>
      </c>
      <c r="E17" s="168" t="s">
        <v>94</v>
      </c>
      <c r="F17" s="169">
        <v>7</v>
      </c>
      <c r="G17" s="170"/>
      <c r="H17" s="170"/>
      <c r="I17" s="170">
        <f t="shared" si="0"/>
        <v>0</v>
      </c>
      <c r="J17" s="168">
        <f t="shared" si="1"/>
        <v>102.13</v>
      </c>
      <c r="K17" s="1">
        <f t="shared" si="2"/>
        <v>0</v>
      </c>
      <c r="L17" s="1">
        <f t="shared" si="3"/>
        <v>0</v>
      </c>
      <c r="M17" s="1"/>
      <c r="N17" s="1">
        <v>14.59</v>
      </c>
      <c r="O17" s="1"/>
      <c r="P17" s="160"/>
      <c r="Q17" s="173"/>
      <c r="R17" s="173"/>
      <c r="S17" s="149"/>
      <c r="V17" s="174"/>
      <c r="Z17">
        <v>0</v>
      </c>
    </row>
    <row r="18" spans="1:26" ht="35.1" customHeight="1" x14ac:dyDescent="0.25">
      <c r="A18" s="171"/>
      <c r="B18" s="168" t="s">
        <v>89</v>
      </c>
      <c r="C18" s="172" t="s">
        <v>101</v>
      </c>
      <c r="D18" s="168" t="s">
        <v>102</v>
      </c>
      <c r="E18" s="168" t="s">
        <v>94</v>
      </c>
      <c r="F18" s="169">
        <v>352</v>
      </c>
      <c r="G18" s="170"/>
      <c r="H18" s="170"/>
      <c r="I18" s="170">
        <f t="shared" si="0"/>
        <v>0</v>
      </c>
      <c r="J18" s="168">
        <f t="shared" si="1"/>
        <v>10.56</v>
      </c>
      <c r="K18" s="1">
        <f t="shared" si="2"/>
        <v>0</v>
      </c>
      <c r="L18" s="1">
        <f t="shared" si="3"/>
        <v>0</v>
      </c>
      <c r="M18" s="1"/>
      <c r="N18" s="1">
        <v>0.03</v>
      </c>
      <c r="O18" s="1"/>
      <c r="P18" s="160"/>
      <c r="Q18" s="173"/>
      <c r="R18" s="173"/>
      <c r="S18" s="149"/>
      <c r="V18" s="174"/>
      <c r="Z18">
        <v>0</v>
      </c>
    </row>
    <row r="19" spans="1:26" ht="35.1" customHeight="1" x14ac:dyDescent="0.25">
      <c r="A19" s="171"/>
      <c r="B19" s="168" t="s">
        <v>89</v>
      </c>
      <c r="C19" s="172" t="s">
        <v>103</v>
      </c>
      <c r="D19" s="168" t="s">
        <v>104</v>
      </c>
      <c r="E19" s="168" t="s">
        <v>94</v>
      </c>
      <c r="F19" s="169">
        <v>75</v>
      </c>
      <c r="G19" s="170"/>
      <c r="H19" s="170"/>
      <c r="I19" s="170">
        <f t="shared" si="0"/>
        <v>0</v>
      </c>
      <c r="J19" s="168">
        <f t="shared" si="1"/>
        <v>4.5</v>
      </c>
      <c r="K19" s="1">
        <f t="shared" si="2"/>
        <v>0</v>
      </c>
      <c r="L19" s="1">
        <f t="shared" si="3"/>
        <v>0</v>
      </c>
      <c r="M19" s="1"/>
      <c r="N19" s="1">
        <v>0.06</v>
      </c>
      <c r="O19" s="1"/>
      <c r="P19" s="160"/>
      <c r="Q19" s="173"/>
      <c r="R19" s="173"/>
      <c r="S19" s="149"/>
      <c r="V19" s="174"/>
      <c r="Z19">
        <v>0</v>
      </c>
    </row>
    <row r="20" spans="1:26" ht="35.1" customHeight="1" x14ac:dyDescent="0.25">
      <c r="A20" s="171"/>
      <c r="B20" s="168" t="s">
        <v>89</v>
      </c>
      <c r="C20" s="172" t="s">
        <v>105</v>
      </c>
      <c r="D20" s="168" t="s">
        <v>106</v>
      </c>
      <c r="E20" s="168" t="s">
        <v>94</v>
      </c>
      <c r="F20" s="169">
        <v>7</v>
      </c>
      <c r="G20" s="170"/>
      <c r="H20" s="170"/>
      <c r="I20" s="170">
        <f t="shared" si="0"/>
        <v>0</v>
      </c>
      <c r="J20" s="168">
        <f t="shared" si="1"/>
        <v>1.68</v>
      </c>
      <c r="K20" s="1">
        <f t="shared" si="2"/>
        <v>0</v>
      </c>
      <c r="L20" s="1">
        <f t="shared" si="3"/>
        <v>0</v>
      </c>
      <c r="M20" s="1"/>
      <c r="N20" s="1">
        <v>0.24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89</v>
      </c>
      <c r="C21" s="172" t="s">
        <v>107</v>
      </c>
      <c r="D21" s="168" t="s">
        <v>108</v>
      </c>
      <c r="E21" s="168" t="s">
        <v>86</v>
      </c>
      <c r="F21" s="169">
        <v>705.3</v>
      </c>
      <c r="G21" s="170"/>
      <c r="H21" s="170"/>
      <c r="I21" s="170">
        <f t="shared" si="0"/>
        <v>0</v>
      </c>
      <c r="J21" s="168">
        <f t="shared" si="1"/>
        <v>324.44</v>
      </c>
      <c r="K21" s="1">
        <f t="shared" si="2"/>
        <v>0</v>
      </c>
      <c r="L21" s="1">
        <f t="shared" si="3"/>
        <v>0</v>
      </c>
      <c r="M21" s="1"/>
      <c r="N21" s="1">
        <v>0.46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89</v>
      </c>
      <c r="C22" s="172" t="s">
        <v>109</v>
      </c>
      <c r="D22" s="168" t="s">
        <v>110</v>
      </c>
      <c r="E22" s="168" t="s">
        <v>86</v>
      </c>
      <c r="F22" s="169">
        <v>705.3</v>
      </c>
      <c r="G22" s="170"/>
      <c r="H22" s="170"/>
      <c r="I22" s="170">
        <f t="shared" si="0"/>
        <v>0</v>
      </c>
      <c r="J22" s="168">
        <f t="shared" si="1"/>
        <v>324.44</v>
      </c>
      <c r="K22" s="1">
        <f t="shared" si="2"/>
        <v>0</v>
      </c>
      <c r="L22" s="1">
        <f t="shared" si="3"/>
        <v>0</v>
      </c>
      <c r="M22" s="1"/>
      <c r="N22" s="1">
        <v>0.46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89</v>
      </c>
      <c r="C23" s="172" t="s">
        <v>111</v>
      </c>
      <c r="D23" s="168" t="s">
        <v>112</v>
      </c>
      <c r="E23" s="168" t="s">
        <v>86</v>
      </c>
      <c r="F23" s="169">
        <v>705.3</v>
      </c>
      <c r="G23" s="170"/>
      <c r="H23" s="170"/>
      <c r="I23" s="170">
        <f t="shared" si="0"/>
        <v>0</v>
      </c>
      <c r="J23" s="168">
        <f t="shared" si="1"/>
        <v>98.74</v>
      </c>
      <c r="K23" s="1">
        <f t="shared" si="2"/>
        <v>0</v>
      </c>
      <c r="L23" s="1">
        <f t="shared" si="3"/>
        <v>0</v>
      </c>
      <c r="M23" s="1"/>
      <c r="N23" s="1">
        <v>0.14000000000000001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 x14ac:dyDescent="0.25">
      <c r="A24" s="171"/>
      <c r="B24" s="168" t="s">
        <v>89</v>
      </c>
      <c r="C24" s="172" t="s">
        <v>113</v>
      </c>
      <c r="D24" s="168" t="s">
        <v>114</v>
      </c>
      <c r="E24" s="168" t="s">
        <v>86</v>
      </c>
      <c r="F24" s="169">
        <v>705.3</v>
      </c>
      <c r="G24" s="170"/>
      <c r="H24" s="170"/>
      <c r="I24" s="170">
        <f t="shared" si="0"/>
        <v>0</v>
      </c>
      <c r="J24" s="168">
        <f t="shared" si="1"/>
        <v>14.11</v>
      </c>
      <c r="K24" s="1">
        <f t="shared" si="2"/>
        <v>0</v>
      </c>
      <c r="L24" s="1">
        <f t="shared" si="3"/>
        <v>0</v>
      </c>
      <c r="M24" s="1"/>
      <c r="N24" s="1">
        <v>0.02</v>
      </c>
      <c r="O24" s="1"/>
      <c r="P24" s="160"/>
      <c r="Q24" s="173"/>
      <c r="R24" s="173"/>
      <c r="S24" s="149"/>
      <c r="V24" s="174"/>
      <c r="Z24">
        <v>0</v>
      </c>
    </row>
    <row r="25" spans="1:26" ht="35.1" customHeight="1" x14ac:dyDescent="0.25">
      <c r="A25" s="171"/>
      <c r="B25" s="168" t="s">
        <v>89</v>
      </c>
      <c r="C25" s="172" t="s">
        <v>115</v>
      </c>
      <c r="D25" s="168" t="s">
        <v>116</v>
      </c>
      <c r="E25" s="168" t="s">
        <v>94</v>
      </c>
      <c r="F25" s="169">
        <v>495</v>
      </c>
      <c r="G25" s="170"/>
      <c r="H25" s="170"/>
      <c r="I25" s="170">
        <f t="shared" si="0"/>
        <v>0</v>
      </c>
      <c r="J25" s="168">
        <f t="shared" si="1"/>
        <v>470.25</v>
      </c>
      <c r="K25" s="1">
        <f t="shared" si="2"/>
        <v>0</v>
      </c>
      <c r="L25" s="1">
        <f t="shared" si="3"/>
        <v>0</v>
      </c>
      <c r="M25" s="1"/>
      <c r="N25" s="1">
        <v>0.95</v>
      </c>
      <c r="O25" s="1"/>
      <c r="P25" s="160"/>
      <c r="Q25" s="173"/>
      <c r="R25" s="173"/>
      <c r="S25" s="149"/>
      <c r="V25" s="174"/>
      <c r="Z25">
        <v>0</v>
      </c>
    </row>
    <row r="26" spans="1:26" ht="35.1" customHeight="1" x14ac:dyDescent="0.25">
      <c r="A26" s="171"/>
      <c r="B26" s="168" t="s">
        <v>89</v>
      </c>
      <c r="C26" s="172" t="s">
        <v>117</v>
      </c>
      <c r="D26" s="168" t="s">
        <v>118</v>
      </c>
      <c r="E26" s="168" t="s">
        <v>94</v>
      </c>
      <c r="F26" s="169">
        <v>352</v>
      </c>
      <c r="G26" s="170"/>
      <c r="H26" s="170"/>
      <c r="I26" s="170">
        <f t="shared" si="0"/>
        <v>0</v>
      </c>
      <c r="J26" s="168">
        <f t="shared" si="1"/>
        <v>513.91999999999996</v>
      </c>
      <c r="K26" s="1">
        <f t="shared" si="2"/>
        <v>0</v>
      </c>
      <c r="L26" s="1">
        <f t="shared" si="3"/>
        <v>0</v>
      </c>
      <c r="M26" s="1"/>
      <c r="N26" s="1">
        <v>1.46</v>
      </c>
      <c r="O26" s="1"/>
      <c r="P26" s="160"/>
      <c r="Q26" s="173"/>
      <c r="R26" s="173"/>
      <c r="S26" s="149"/>
      <c r="V26" s="174"/>
      <c r="Z26">
        <v>0</v>
      </c>
    </row>
    <row r="27" spans="1:26" ht="35.1" customHeight="1" x14ac:dyDescent="0.25">
      <c r="A27" s="171"/>
      <c r="B27" s="168" t="s">
        <v>89</v>
      </c>
      <c r="C27" s="172" t="s">
        <v>119</v>
      </c>
      <c r="D27" s="168" t="s">
        <v>120</v>
      </c>
      <c r="E27" s="168" t="s">
        <v>94</v>
      </c>
      <c r="F27" s="169">
        <v>75</v>
      </c>
      <c r="G27" s="170"/>
      <c r="H27" s="170"/>
      <c r="I27" s="170">
        <f t="shared" si="0"/>
        <v>0</v>
      </c>
      <c r="J27" s="168">
        <f t="shared" si="1"/>
        <v>186</v>
      </c>
      <c r="K27" s="1">
        <f t="shared" si="2"/>
        <v>0</v>
      </c>
      <c r="L27" s="1">
        <f t="shared" si="3"/>
        <v>0</v>
      </c>
      <c r="M27" s="1"/>
      <c r="N27" s="1">
        <v>2.48</v>
      </c>
      <c r="O27" s="1"/>
      <c r="P27" s="160"/>
      <c r="Q27" s="173"/>
      <c r="R27" s="173"/>
      <c r="S27" s="149"/>
      <c r="V27" s="174"/>
      <c r="Z27">
        <v>0</v>
      </c>
    </row>
    <row r="28" spans="1:26" ht="35.1" customHeight="1" x14ac:dyDescent="0.25">
      <c r="A28" s="171"/>
      <c r="B28" s="168" t="s">
        <v>89</v>
      </c>
      <c r="C28" s="172" t="s">
        <v>121</v>
      </c>
      <c r="D28" s="168" t="s">
        <v>122</v>
      </c>
      <c r="E28" s="168" t="s">
        <v>94</v>
      </c>
      <c r="F28" s="169">
        <v>7</v>
      </c>
      <c r="G28" s="170"/>
      <c r="H28" s="170"/>
      <c r="I28" s="170">
        <f t="shared" si="0"/>
        <v>0</v>
      </c>
      <c r="J28" s="168">
        <f t="shared" si="1"/>
        <v>63.84</v>
      </c>
      <c r="K28" s="1">
        <f t="shared" si="2"/>
        <v>0</v>
      </c>
      <c r="L28" s="1">
        <f t="shared" si="3"/>
        <v>0</v>
      </c>
      <c r="M28" s="1"/>
      <c r="N28" s="1">
        <v>9.1199999999999992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89</v>
      </c>
      <c r="C29" s="172" t="s">
        <v>123</v>
      </c>
      <c r="D29" s="168" t="s">
        <v>124</v>
      </c>
      <c r="E29" s="168" t="s">
        <v>86</v>
      </c>
      <c r="F29" s="169">
        <v>705.3</v>
      </c>
      <c r="G29" s="170"/>
      <c r="H29" s="170"/>
      <c r="I29" s="170">
        <f t="shared" si="0"/>
        <v>0</v>
      </c>
      <c r="J29" s="168">
        <f t="shared" si="1"/>
        <v>1050.9000000000001</v>
      </c>
      <c r="K29" s="1">
        <f t="shared" si="2"/>
        <v>0</v>
      </c>
      <c r="L29" s="1">
        <f t="shared" si="3"/>
        <v>0</v>
      </c>
      <c r="M29" s="1"/>
      <c r="N29" s="1">
        <v>1.49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89</v>
      </c>
      <c r="C30" s="172" t="s">
        <v>125</v>
      </c>
      <c r="D30" s="168" t="s">
        <v>126</v>
      </c>
      <c r="E30" s="168" t="s">
        <v>127</v>
      </c>
      <c r="F30" s="169">
        <v>1410.6</v>
      </c>
      <c r="G30" s="170"/>
      <c r="H30" s="170"/>
      <c r="I30" s="170">
        <f t="shared" si="0"/>
        <v>0</v>
      </c>
      <c r="J30" s="168">
        <f t="shared" si="1"/>
        <v>1241.33</v>
      </c>
      <c r="K30" s="1">
        <f t="shared" si="2"/>
        <v>0</v>
      </c>
      <c r="L30" s="1">
        <f t="shared" si="3"/>
        <v>0</v>
      </c>
      <c r="M30" s="1"/>
      <c r="N30" s="1">
        <v>0.88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89</v>
      </c>
      <c r="C31" s="172" t="s">
        <v>128</v>
      </c>
      <c r="D31" s="168" t="s">
        <v>129</v>
      </c>
      <c r="E31" s="168" t="s">
        <v>94</v>
      </c>
      <c r="F31" s="169">
        <v>929</v>
      </c>
      <c r="G31" s="170"/>
      <c r="H31" s="170"/>
      <c r="I31" s="170">
        <f t="shared" si="0"/>
        <v>0</v>
      </c>
      <c r="J31" s="168">
        <f t="shared" si="1"/>
        <v>83.61</v>
      </c>
      <c r="K31" s="1">
        <f t="shared" si="2"/>
        <v>0</v>
      </c>
      <c r="L31" s="1">
        <f t="shared" si="3"/>
        <v>0</v>
      </c>
      <c r="M31" s="1"/>
      <c r="N31" s="1">
        <v>0.09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130</v>
      </c>
      <c r="C32" s="172" t="s">
        <v>131</v>
      </c>
      <c r="D32" s="168" t="s">
        <v>132</v>
      </c>
      <c r="E32" s="168" t="s">
        <v>133</v>
      </c>
      <c r="F32" s="169">
        <v>4.5</v>
      </c>
      <c r="G32" s="170"/>
      <c r="H32" s="170"/>
      <c r="I32" s="170">
        <f t="shared" si="0"/>
        <v>0</v>
      </c>
      <c r="J32" s="168">
        <f t="shared" si="1"/>
        <v>105.39</v>
      </c>
      <c r="K32" s="1">
        <f t="shared" si="2"/>
        <v>0</v>
      </c>
      <c r="L32" s="1">
        <f t="shared" si="3"/>
        <v>0</v>
      </c>
      <c r="M32" s="1"/>
      <c r="N32" s="1">
        <v>23.42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134</v>
      </c>
      <c r="C33" s="172" t="s">
        <v>135</v>
      </c>
      <c r="D33" s="168" t="s">
        <v>136</v>
      </c>
      <c r="E33" s="168" t="s">
        <v>94</v>
      </c>
      <c r="F33" s="169">
        <v>353</v>
      </c>
      <c r="G33" s="170"/>
      <c r="H33" s="170"/>
      <c r="I33" s="170">
        <f t="shared" si="0"/>
        <v>0</v>
      </c>
      <c r="J33" s="168">
        <f t="shared" si="1"/>
        <v>1447.3</v>
      </c>
      <c r="K33" s="1">
        <f t="shared" si="2"/>
        <v>0</v>
      </c>
      <c r="L33" s="1"/>
      <c r="M33" s="1">
        <f t="shared" ref="M33:M44" si="4">ROUND(F33*(G33),2)</f>
        <v>0</v>
      </c>
      <c r="N33" s="1">
        <v>4.0999999999999996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134</v>
      </c>
      <c r="C34" s="172" t="s">
        <v>137</v>
      </c>
      <c r="D34" s="168" t="s">
        <v>138</v>
      </c>
      <c r="E34" s="168" t="s">
        <v>94</v>
      </c>
      <c r="F34" s="169">
        <v>28</v>
      </c>
      <c r="G34" s="170"/>
      <c r="H34" s="170"/>
      <c r="I34" s="170">
        <f t="shared" si="0"/>
        <v>0</v>
      </c>
      <c r="J34" s="168">
        <f t="shared" si="1"/>
        <v>82.6</v>
      </c>
      <c r="K34" s="1">
        <f t="shared" si="2"/>
        <v>0</v>
      </c>
      <c r="L34" s="1"/>
      <c r="M34" s="1">
        <f t="shared" si="4"/>
        <v>0</v>
      </c>
      <c r="N34" s="1">
        <v>2.95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134</v>
      </c>
      <c r="C35" s="172" t="s">
        <v>139</v>
      </c>
      <c r="D35" s="168" t="s">
        <v>140</v>
      </c>
      <c r="E35" s="168" t="s">
        <v>86</v>
      </c>
      <c r="F35" s="169">
        <v>705.3</v>
      </c>
      <c r="G35" s="170"/>
      <c r="H35" s="170"/>
      <c r="I35" s="170">
        <f t="shared" si="0"/>
        <v>0</v>
      </c>
      <c r="J35" s="168">
        <f t="shared" si="1"/>
        <v>366.76</v>
      </c>
      <c r="K35" s="1">
        <f t="shared" si="2"/>
        <v>0</v>
      </c>
      <c r="L35" s="1"/>
      <c r="M35" s="1">
        <f t="shared" si="4"/>
        <v>0</v>
      </c>
      <c r="N35" s="1">
        <v>0.52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134</v>
      </c>
      <c r="C36" s="172" t="s">
        <v>141</v>
      </c>
      <c r="D36" s="168" t="s">
        <v>142</v>
      </c>
      <c r="E36" s="168" t="s">
        <v>94</v>
      </c>
      <c r="F36" s="169">
        <v>2800</v>
      </c>
      <c r="G36" s="170"/>
      <c r="H36" s="170"/>
      <c r="I36" s="170">
        <f t="shared" si="0"/>
        <v>0</v>
      </c>
      <c r="J36" s="168">
        <f t="shared" si="1"/>
        <v>56</v>
      </c>
      <c r="K36" s="1">
        <f t="shared" si="2"/>
        <v>0</v>
      </c>
      <c r="L36" s="1"/>
      <c r="M36" s="1">
        <f t="shared" si="4"/>
        <v>0</v>
      </c>
      <c r="N36" s="1">
        <v>0.02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134</v>
      </c>
      <c r="C37" s="172" t="s">
        <v>143</v>
      </c>
      <c r="D37" s="168" t="s">
        <v>144</v>
      </c>
      <c r="E37" s="168" t="s">
        <v>145</v>
      </c>
      <c r="F37" s="169">
        <v>277</v>
      </c>
      <c r="G37" s="170"/>
      <c r="H37" s="170"/>
      <c r="I37" s="170">
        <f t="shared" si="0"/>
        <v>0</v>
      </c>
      <c r="J37" s="168">
        <f t="shared" si="1"/>
        <v>526.29999999999995</v>
      </c>
      <c r="K37" s="1">
        <f t="shared" si="2"/>
        <v>0</v>
      </c>
      <c r="L37" s="1"/>
      <c r="M37" s="1">
        <f t="shared" si="4"/>
        <v>0</v>
      </c>
      <c r="N37" s="1">
        <v>1.9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134</v>
      </c>
      <c r="C38" s="172" t="s">
        <v>146</v>
      </c>
      <c r="D38" s="168" t="s">
        <v>147</v>
      </c>
      <c r="E38" s="168" t="s">
        <v>145</v>
      </c>
      <c r="F38" s="169">
        <v>218</v>
      </c>
      <c r="G38" s="170"/>
      <c r="H38" s="170"/>
      <c r="I38" s="170">
        <f t="shared" si="0"/>
        <v>0</v>
      </c>
      <c r="J38" s="168">
        <f t="shared" si="1"/>
        <v>588.6</v>
      </c>
      <c r="K38" s="1">
        <f t="shared" si="2"/>
        <v>0</v>
      </c>
      <c r="L38" s="1"/>
      <c r="M38" s="1">
        <f t="shared" si="4"/>
        <v>0</v>
      </c>
      <c r="N38" s="1">
        <v>2.7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134</v>
      </c>
      <c r="C39" s="172" t="s">
        <v>148</v>
      </c>
      <c r="D39" s="168" t="s">
        <v>149</v>
      </c>
      <c r="E39" s="168" t="s">
        <v>145</v>
      </c>
      <c r="F39" s="169">
        <v>75</v>
      </c>
      <c r="G39" s="170"/>
      <c r="H39" s="170"/>
      <c r="I39" s="170">
        <f t="shared" si="0"/>
        <v>0</v>
      </c>
      <c r="J39" s="168">
        <f t="shared" si="1"/>
        <v>892.5</v>
      </c>
      <c r="K39" s="1">
        <f t="shared" si="2"/>
        <v>0</v>
      </c>
      <c r="L39" s="1"/>
      <c r="M39" s="1">
        <f t="shared" si="4"/>
        <v>0</v>
      </c>
      <c r="N39" s="1">
        <v>11.9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134</v>
      </c>
      <c r="C40" s="172" t="s">
        <v>150</v>
      </c>
      <c r="D40" s="168" t="s">
        <v>151</v>
      </c>
      <c r="E40" s="168" t="s">
        <v>145</v>
      </c>
      <c r="F40" s="169">
        <v>4</v>
      </c>
      <c r="G40" s="170"/>
      <c r="H40" s="170"/>
      <c r="I40" s="170">
        <f t="shared" si="0"/>
        <v>0</v>
      </c>
      <c r="J40" s="168">
        <f t="shared" si="1"/>
        <v>164</v>
      </c>
      <c r="K40" s="1">
        <f t="shared" si="2"/>
        <v>0</v>
      </c>
      <c r="L40" s="1"/>
      <c r="M40" s="1">
        <f t="shared" si="4"/>
        <v>0</v>
      </c>
      <c r="N40" s="1">
        <v>41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134</v>
      </c>
      <c r="C41" s="172" t="s">
        <v>152</v>
      </c>
      <c r="D41" s="168" t="s">
        <v>153</v>
      </c>
      <c r="E41" s="168" t="s">
        <v>145</v>
      </c>
      <c r="F41" s="169">
        <v>352</v>
      </c>
      <c r="G41" s="170"/>
      <c r="H41" s="170"/>
      <c r="I41" s="170">
        <f t="shared" si="0"/>
        <v>0</v>
      </c>
      <c r="J41" s="168">
        <f t="shared" si="1"/>
        <v>950.4</v>
      </c>
      <c r="K41" s="1">
        <f t="shared" si="2"/>
        <v>0</v>
      </c>
      <c r="L41" s="1"/>
      <c r="M41" s="1">
        <f t="shared" si="4"/>
        <v>0</v>
      </c>
      <c r="N41" s="1">
        <v>2.7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134</v>
      </c>
      <c r="C42" s="172" t="s">
        <v>154</v>
      </c>
      <c r="D42" s="168" t="s">
        <v>155</v>
      </c>
      <c r="E42" s="168" t="s">
        <v>145</v>
      </c>
      <c r="F42" s="169">
        <v>3</v>
      </c>
      <c r="G42" s="170"/>
      <c r="H42" s="170"/>
      <c r="I42" s="170">
        <f t="shared" si="0"/>
        <v>0</v>
      </c>
      <c r="J42" s="168">
        <f t="shared" si="1"/>
        <v>339</v>
      </c>
      <c r="K42" s="1">
        <f t="shared" si="2"/>
        <v>0</v>
      </c>
      <c r="L42" s="1"/>
      <c r="M42" s="1">
        <f t="shared" si="4"/>
        <v>0</v>
      </c>
      <c r="N42" s="1">
        <v>113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156</v>
      </c>
      <c r="C43" s="172" t="s">
        <v>157</v>
      </c>
      <c r="D43" s="168" t="s">
        <v>158</v>
      </c>
      <c r="E43" s="168" t="s">
        <v>94</v>
      </c>
      <c r="F43" s="169">
        <v>35</v>
      </c>
      <c r="G43" s="170"/>
      <c r="H43" s="170"/>
      <c r="I43" s="170">
        <f t="shared" si="0"/>
        <v>0</v>
      </c>
      <c r="J43" s="168">
        <f t="shared" si="1"/>
        <v>166.25</v>
      </c>
      <c r="K43" s="1">
        <f t="shared" si="2"/>
        <v>0</v>
      </c>
      <c r="L43" s="1"/>
      <c r="M43" s="1">
        <f t="shared" si="4"/>
        <v>0</v>
      </c>
      <c r="N43" s="1">
        <v>4.75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159</v>
      </c>
      <c r="C44" s="172" t="s">
        <v>160</v>
      </c>
      <c r="D44" s="168" t="s">
        <v>161</v>
      </c>
      <c r="E44" s="168" t="s">
        <v>86</v>
      </c>
      <c r="F44" s="169">
        <v>705.3</v>
      </c>
      <c r="G44" s="170"/>
      <c r="H44" s="170"/>
      <c r="I44" s="170">
        <f t="shared" si="0"/>
        <v>0</v>
      </c>
      <c r="J44" s="168">
        <f t="shared" si="1"/>
        <v>670.04</v>
      </c>
      <c r="K44" s="1">
        <f t="shared" si="2"/>
        <v>0</v>
      </c>
      <c r="L44" s="1"/>
      <c r="M44" s="1">
        <f t="shared" si="4"/>
        <v>0</v>
      </c>
      <c r="N44" s="1">
        <v>0.95</v>
      </c>
      <c r="O44" s="1"/>
      <c r="P44" s="160"/>
      <c r="Q44" s="173"/>
      <c r="R44" s="173"/>
      <c r="S44" s="149"/>
      <c r="V44" s="174"/>
      <c r="Z44">
        <v>0</v>
      </c>
    </row>
    <row r="45" spans="1:26" x14ac:dyDescent="0.25">
      <c r="A45" s="149"/>
      <c r="B45" s="149"/>
      <c r="C45" s="149"/>
      <c r="D45" s="149" t="s">
        <v>68</v>
      </c>
      <c r="E45" s="149"/>
      <c r="F45" s="167"/>
      <c r="G45" s="152"/>
      <c r="H45" s="152">
        <f>ROUND((SUM(M10:M44))/1,2)</f>
        <v>0</v>
      </c>
      <c r="I45" s="152">
        <f>ROUND((SUM(I10:I44))/1,2)</f>
        <v>0</v>
      </c>
      <c r="J45" s="149"/>
      <c r="K45" s="149"/>
      <c r="L45" s="149">
        <f>ROUND((SUM(L10:L44))/1,2)</f>
        <v>0</v>
      </c>
      <c r="M45" s="149">
        <f>ROUND((SUM(M10:M44))/1,2)</f>
        <v>0</v>
      </c>
      <c r="N45" s="149"/>
      <c r="O45" s="149"/>
      <c r="P45" s="175">
        <f>ROUND((SUM(P10:P44))/1,2)</f>
        <v>0</v>
      </c>
      <c r="Q45" s="146"/>
      <c r="R45" s="146"/>
      <c r="S45" s="175">
        <f>ROUND((SUM(S10:S44))/1,2)</f>
        <v>0</v>
      </c>
      <c r="T45" s="146"/>
      <c r="U45" s="146"/>
      <c r="V45" s="146"/>
      <c r="W45" s="146"/>
      <c r="X45" s="146"/>
      <c r="Y45" s="146"/>
      <c r="Z45" s="146"/>
    </row>
    <row r="46" spans="1:26" x14ac:dyDescent="0.25">
      <c r="A46" s="1"/>
      <c r="B46" s="1"/>
      <c r="C46" s="1"/>
      <c r="D46" s="1"/>
      <c r="E46" s="1"/>
      <c r="F46" s="160"/>
      <c r="G46" s="142"/>
      <c r="H46" s="142"/>
      <c r="I46" s="142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49"/>
      <c r="B47" s="149"/>
      <c r="C47" s="149"/>
      <c r="D47" s="149" t="s">
        <v>69</v>
      </c>
      <c r="E47" s="149"/>
      <c r="F47" s="167"/>
      <c r="G47" s="150"/>
      <c r="H47" s="150"/>
      <c r="I47" s="150"/>
      <c r="J47" s="149"/>
      <c r="K47" s="149"/>
      <c r="L47" s="149"/>
      <c r="M47" s="149"/>
      <c r="N47" s="149"/>
      <c r="O47" s="149"/>
      <c r="P47" s="149"/>
      <c r="Q47" s="146"/>
      <c r="R47" s="146"/>
      <c r="S47" s="149"/>
      <c r="T47" s="146"/>
      <c r="U47" s="146"/>
      <c r="V47" s="146"/>
      <c r="W47" s="146"/>
      <c r="X47" s="146"/>
      <c r="Y47" s="146"/>
      <c r="Z47" s="146"/>
    </row>
    <row r="48" spans="1:26" ht="24.95" customHeight="1" x14ac:dyDescent="0.25">
      <c r="A48" s="171"/>
      <c r="B48" s="168" t="s">
        <v>162</v>
      </c>
      <c r="C48" s="172" t="s">
        <v>163</v>
      </c>
      <c r="D48" s="168" t="s">
        <v>164</v>
      </c>
      <c r="E48" s="168" t="s">
        <v>165</v>
      </c>
      <c r="F48" s="169">
        <v>175.5</v>
      </c>
      <c r="G48" s="170"/>
      <c r="H48" s="170"/>
      <c r="I48" s="170">
        <f>ROUND(F48*(G48+H48),2)</f>
        <v>0</v>
      </c>
      <c r="J48" s="168">
        <f>ROUND(F48*(N48),2)</f>
        <v>315.89999999999998</v>
      </c>
      <c r="K48" s="1">
        <f>ROUND(F48*(O48),2)</f>
        <v>0</v>
      </c>
      <c r="L48" s="1">
        <f>ROUND(F48*(G48),2)</f>
        <v>0</v>
      </c>
      <c r="M48" s="1"/>
      <c r="N48" s="1">
        <v>1.8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134</v>
      </c>
      <c r="C49" s="172" t="s">
        <v>166</v>
      </c>
      <c r="D49" s="168" t="s">
        <v>167</v>
      </c>
      <c r="E49" s="168" t="s">
        <v>165</v>
      </c>
      <c r="F49" s="169">
        <v>175.5</v>
      </c>
      <c r="G49" s="170"/>
      <c r="H49" s="170"/>
      <c r="I49" s="170">
        <f>ROUND(F49*(G49+H49),2)</f>
        <v>0</v>
      </c>
      <c r="J49" s="168">
        <f>ROUND(F49*(N49),2)</f>
        <v>526.5</v>
      </c>
      <c r="K49" s="1">
        <f>ROUND(F49*(O49),2)</f>
        <v>0</v>
      </c>
      <c r="L49" s="1"/>
      <c r="M49" s="1">
        <f>ROUND(F49*(G49),2)</f>
        <v>0</v>
      </c>
      <c r="N49" s="1">
        <v>3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134</v>
      </c>
      <c r="C50" s="172" t="s">
        <v>168</v>
      </c>
      <c r="D50" s="168" t="s">
        <v>169</v>
      </c>
      <c r="E50" s="168" t="s">
        <v>94</v>
      </c>
      <c r="F50" s="169">
        <v>700</v>
      </c>
      <c r="G50" s="170"/>
      <c r="H50" s="170"/>
      <c r="I50" s="170">
        <f>ROUND(F50*(G50+H50),2)</f>
        <v>0</v>
      </c>
      <c r="J50" s="168">
        <f>ROUND(F50*(N50),2)</f>
        <v>91</v>
      </c>
      <c r="K50" s="1">
        <f>ROUND(F50*(O50),2)</f>
        <v>0</v>
      </c>
      <c r="L50" s="1"/>
      <c r="M50" s="1">
        <f>ROUND(F50*(G50),2)</f>
        <v>0</v>
      </c>
      <c r="N50" s="1">
        <v>0.13</v>
      </c>
      <c r="O50" s="1"/>
      <c r="P50" s="160"/>
      <c r="Q50" s="173"/>
      <c r="R50" s="173"/>
      <c r="S50" s="149"/>
      <c r="V50" s="174"/>
      <c r="Z50">
        <v>0</v>
      </c>
    </row>
    <row r="51" spans="1:26" x14ac:dyDescent="0.25">
      <c r="A51" s="149"/>
      <c r="B51" s="149"/>
      <c r="C51" s="149"/>
      <c r="D51" s="149" t="s">
        <v>69</v>
      </c>
      <c r="E51" s="149"/>
      <c r="F51" s="167"/>
      <c r="G51" s="152"/>
      <c r="H51" s="152">
        <f>ROUND((SUM(M47:M50))/1,2)</f>
        <v>0</v>
      </c>
      <c r="I51" s="152">
        <f>ROUND((SUM(I47:I50))/1,2)</f>
        <v>0</v>
      </c>
      <c r="J51" s="149"/>
      <c r="K51" s="149"/>
      <c r="L51" s="149">
        <f>ROUND((SUM(L47:L50))/1,2)</f>
        <v>0</v>
      </c>
      <c r="M51" s="149">
        <f>ROUND((SUM(M47:M50))/1,2)</f>
        <v>0</v>
      </c>
      <c r="N51" s="149"/>
      <c r="O51" s="149"/>
      <c r="P51" s="175">
        <f>ROUND((SUM(P47:P50))/1,2)</f>
        <v>0</v>
      </c>
      <c r="Q51" s="146"/>
      <c r="R51" s="146"/>
      <c r="S51" s="175">
        <f>ROUND((SUM(S47:S50))/1,2)</f>
        <v>0</v>
      </c>
      <c r="T51" s="146"/>
      <c r="U51" s="146"/>
      <c r="V51" s="146"/>
      <c r="W51" s="146"/>
      <c r="X51" s="146"/>
      <c r="Y51" s="146"/>
      <c r="Z51" s="146"/>
    </row>
    <row r="52" spans="1:26" x14ac:dyDescent="0.25">
      <c r="A52" s="1"/>
      <c r="B52" s="1"/>
      <c r="C52" s="1"/>
      <c r="D52" s="1"/>
      <c r="E52" s="1"/>
      <c r="F52" s="160"/>
      <c r="G52" s="142"/>
      <c r="H52" s="142"/>
      <c r="I52" s="142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49"/>
      <c r="B53" s="149"/>
      <c r="C53" s="149"/>
      <c r="D53" s="149" t="s">
        <v>70</v>
      </c>
      <c r="E53" s="149"/>
      <c r="F53" s="167"/>
      <c r="G53" s="150"/>
      <c r="H53" s="150"/>
      <c r="I53" s="150"/>
      <c r="J53" s="149"/>
      <c r="K53" s="149"/>
      <c r="L53" s="149"/>
      <c r="M53" s="149"/>
      <c r="N53" s="149"/>
      <c r="O53" s="149"/>
      <c r="P53" s="149"/>
      <c r="Q53" s="146"/>
      <c r="R53" s="146"/>
      <c r="S53" s="149"/>
      <c r="T53" s="146"/>
      <c r="U53" s="146"/>
      <c r="V53" s="146"/>
      <c r="W53" s="146"/>
      <c r="X53" s="146"/>
      <c r="Y53" s="146"/>
      <c r="Z53" s="146"/>
    </row>
    <row r="54" spans="1:26" ht="24.95" customHeight="1" x14ac:dyDescent="0.25">
      <c r="A54" s="171"/>
      <c r="B54" s="168" t="s">
        <v>89</v>
      </c>
      <c r="C54" s="172" t="s">
        <v>170</v>
      </c>
      <c r="D54" s="168" t="s">
        <v>171</v>
      </c>
      <c r="E54" s="168" t="s">
        <v>172</v>
      </c>
      <c r="F54" s="169">
        <v>11.02</v>
      </c>
      <c r="G54" s="170"/>
      <c r="H54" s="170"/>
      <c r="I54" s="170">
        <f>ROUND(F54*(G54+H54),2)</f>
        <v>0</v>
      </c>
      <c r="J54" s="168">
        <f>ROUND(F54*(N54),2)</f>
        <v>279.91000000000003</v>
      </c>
      <c r="K54" s="1">
        <f>ROUND(F54*(O54),2)</f>
        <v>0</v>
      </c>
      <c r="L54" s="1">
        <f>ROUND(F54*(G54),2)</f>
        <v>0</v>
      </c>
      <c r="M54" s="1"/>
      <c r="N54" s="1">
        <v>25.4</v>
      </c>
      <c r="O54" s="1"/>
      <c r="P54" s="160"/>
      <c r="Q54" s="173"/>
      <c r="R54" s="173"/>
      <c r="S54" s="149"/>
      <c r="V54" s="174"/>
      <c r="Z54">
        <v>0</v>
      </c>
    </row>
    <row r="55" spans="1:26" x14ac:dyDescent="0.25">
      <c r="A55" s="149"/>
      <c r="B55" s="149"/>
      <c r="C55" s="149"/>
      <c r="D55" s="149" t="s">
        <v>70</v>
      </c>
      <c r="E55" s="149"/>
      <c r="F55" s="167"/>
      <c r="G55" s="152"/>
      <c r="H55" s="152"/>
      <c r="I55" s="152">
        <f>ROUND((SUM(I53:I54))/1,2)</f>
        <v>0</v>
      </c>
      <c r="J55" s="149"/>
      <c r="K55" s="149"/>
      <c r="L55" s="149">
        <f>ROUND((SUM(L53:L54))/1,2)</f>
        <v>0</v>
      </c>
      <c r="M55" s="149">
        <f>ROUND((SUM(M53:M54))/1,2)</f>
        <v>0</v>
      </c>
      <c r="N55" s="149"/>
      <c r="O55" s="149"/>
      <c r="P55" s="175"/>
      <c r="S55" s="167">
        <f>ROUND((SUM(S53:S54))/1,2)</f>
        <v>0</v>
      </c>
      <c r="V55">
        <f>ROUND((SUM(V53:V54))/1,2)</f>
        <v>0</v>
      </c>
    </row>
    <row r="56" spans="1:26" x14ac:dyDescent="0.25">
      <c r="A56" s="1"/>
      <c r="B56" s="1"/>
      <c r="C56" s="1"/>
      <c r="D56" s="1"/>
      <c r="E56" s="1"/>
      <c r="F56" s="160"/>
      <c r="G56" s="142"/>
      <c r="H56" s="142"/>
      <c r="I56" s="142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49"/>
      <c r="B57" s="149"/>
      <c r="C57" s="149"/>
      <c r="D57" s="2" t="s">
        <v>67</v>
      </c>
      <c r="E57" s="149"/>
      <c r="F57" s="167"/>
      <c r="G57" s="152"/>
      <c r="H57" s="152">
        <f>ROUND((SUM(M9:M56))/2,2)</f>
        <v>0</v>
      </c>
      <c r="I57" s="152">
        <f>ROUND((SUM(I9:I56))/2,2)</f>
        <v>0</v>
      </c>
      <c r="J57" s="149"/>
      <c r="K57" s="149"/>
      <c r="L57" s="149">
        <f>ROUND((SUM(L9:L56))/2,2)</f>
        <v>0</v>
      </c>
      <c r="M57" s="149">
        <f>ROUND((SUM(M9:M56))/2,2)</f>
        <v>0</v>
      </c>
      <c r="N57" s="149"/>
      <c r="O57" s="149"/>
      <c r="P57" s="175"/>
      <c r="S57" s="175">
        <f>ROUND((SUM(S9:S56))/2,2)</f>
        <v>0</v>
      </c>
      <c r="V57">
        <f>ROUND((SUM(V9:V56))/2,2)</f>
        <v>0</v>
      </c>
    </row>
    <row r="58" spans="1:26" x14ac:dyDescent="0.25">
      <c r="A58" s="176"/>
      <c r="B58" s="176"/>
      <c r="C58" s="176"/>
      <c r="D58" s="176" t="s">
        <v>71</v>
      </c>
      <c r="E58" s="176"/>
      <c r="F58" s="177"/>
      <c r="G58" s="178"/>
      <c r="H58" s="178">
        <f>ROUND((SUM(M9:M57))/3,2)</f>
        <v>0</v>
      </c>
      <c r="I58" s="178">
        <f>ROUND((SUM(I9:I57))/3,2)</f>
        <v>0</v>
      </c>
      <c r="J58" s="176"/>
      <c r="K58" s="176">
        <f>ROUND((SUM(K9:K57))/3,2)</f>
        <v>0</v>
      </c>
      <c r="L58" s="176">
        <f>ROUND((SUM(L9:L57))/3,2)</f>
        <v>0</v>
      </c>
      <c r="M58" s="176">
        <f>ROUND((SUM(M9:M57))/3,2)</f>
        <v>0</v>
      </c>
      <c r="N58" s="176"/>
      <c r="O58" s="176"/>
      <c r="P58" s="177"/>
      <c r="Q58" s="179"/>
      <c r="R58" s="179"/>
      <c r="S58" s="177">
        <f>ROUND((SUM(S9:S57))/3,2)</f>
        <v>0</v>
      </c>
      <c r="T58" s="179"/>
      <c r="U58" s="179"/>
      <c r="V58" s="179">
        <f>ROUND((SUM(V9:V57))/3,2)</f>
        <v>0</v>
      </c>
      <c r="Z58">
        <f>(SUM(Z9:Z57))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Sadové výsadby Domaša Dobrá, Obec Kvakovce / Záhony v R.O. Domaša Dobrá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B2" sqref="B2:J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6" t="s">
        <v>320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 x14ac:dyDescent="0.25">
      <c r="A3" s="11"/>
      <c r="B3" s="34" t="s">
        <v>173</v>
      </c>
      <c r="C3" s="35"/>
      <c r="D3" s="36"/>
      <c r="E3" s="36"/>
      <c r="F3" s="36"/>
      <c r="G3" s="16"/>
      <c r="H3" s="16"/>
      <c r="I3" s="37" t="s">
        <v>17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19</v>
      </c>
      <c r="J4" s="30"/>
    </row>
    <row r="5" spans="1:23" ht="18" customHeight="1" thickBot="1" x14ac:dyDescent="0.3">
      <c r="A5" s="11"/>
      <c r="B5" s="38" t="s">
        <v>20</v>
      </c>
      <c r="C5" s="19"/>
      <c r="D5" s="16"/>
      <c r="E5" s="16"/>
      <c r="F5" s="39" t="s">
        <v>21</v>
      </c>
      <c r="G5" s="16"/>
      <c r="H5" s="16"/>
      <c r="I5" s="37" t="s">
        <v>22</v>
      </c>
      <c r="J5" s="40" t="s">
        <v>23</v>
      </c>
    </row>
    <row r="6" spans="1:23" ht="20.100000000000001" customHeight="1" thickTop="1" x14ac:dyDescent="0.25">
      <c r="A6" s="11"/>
      <c r="B6" s="200" t="s">
        <v>24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25">
      <c r="A7" s="11"/>
      <c r="B7" s="49" t="s">
        <v>27</v>
      </c>
      <c r="C7" s="42"/>
      <c r="D7" s="17"/>
      <c r="E7" s="17"/>
      <c r="F7" s="17"/>
      <c r="G7" s="50" t="s">
        <v>28</v>
      </c>
      <c r="H7" s="17"/>
      <c r="I7" s="28"/>
      <c r="J7" s="43"/>
    </row>
    <row r="8" spans="1:23" ht="20.100000000000001" customHeight="1" x14ac:dyDescent="0.25">
      <c r="A8" s="11"/>
      <c r="B8" s="203" t="s">
        <v>25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25">
      <c r="A9" s="11"/>
      <c r="B9" s="38" t="s">
        <v>27</v>
      </c>
      <c r="C9" s="19"/>
      <c r="D9" s="16"/>
      <c r="E9" s="16"/>
      <c r="F9" s="16"/>
      <c r="G9" s="39" t="s">
        <v>28</v>
      </c>
      <c r="H9" s="16"/>
      <c r="I9" s="27"/>
      <c r="J9" s="30"/>
    </row>
    <row r="10" spans="1:23" ht="20.100000000000001" customHeight="1" x14ac:dyDescent="0.25">
      <c r="A10" s="11"/>
      <c r="B10" s="203" t="s">
        <v>26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">
      <c r="A11" s="11"/>
      <c r="B11" s="38" t="s">
        <v>27</v>
      </c>
      <c r="C11" s="19"/>
      <c r="D11" s="16"/>
      <c r="E11" s="16"/>
      <c r="F11" s="16"/>
      <c r="G11" s="39" t="s">
        <v>28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29</v>
      </c>
      <c r="C15" s="83" t="s">
        <v>5</v>
      </c>
      <c r="D15" s="83" t="s">
        <v>56</v>
      </c>
      <c r="E15" s="84" t="s">
        <v>57</v>
      </c>
      <c r="F15" s="96" t="s">
        <v>58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5">
        <v>1</v>
      </c>
      <c r="C16" s="86" t="s">
        <v>30</v>
      </c>
      <c r="D16" s="87">
        <f>'Rekap 14482'!B13</f>
        <v>0</v>
      </c>
      <c r="E16" s="88">
        <f>'Rekap 14482'!C13</f>
        <v>0</v>
      </c>
      <c r="F16" s="97">
        <f>'Rekap 14482'!D13</f>
        <v>0</v>
      </c>
      <c r="G16" s="52">
        <v>6</v>
      </c>
      <c r="H16" s="106" t="s">
        <v>36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31</v>
      </c>
      <c r="D17" s="69"/>
      <c r="E17" s="67"/>
      <c r="F17" s="72"/>
      <c r="G17" s="53">
        <v>7</v>
      </c>
      <c r="H17" s="107" t="s">
        <v>37</v>
      </c>
      <c r="I17" s="120"/>
      <c r="J17" s="118">
        <f>'SO 14482'!Z49</f>
        <v>0</v>
      </c>
    </row>
    <row r="18" spans="1:26" ht="18" customHeight="1" x14ac:dyDescent="0.25">
      <c r="A18" s="11"/>
      <c r="B18" s="60">
        <v>3</v>
      </c>
      <c r="C18" s="63" t="s">
        <v>32</v>
      </c>
      <c r="D18" s="70"/>
      <c r="E18" s="68"/>
      <c r="F18" s="73"/>
      <c r="G18" s="53">
        <v>8</v>
      </c>
      <c r="H18" s="107" t="s">
        <v>38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33</v>
      </c>
      <c r="D20" s="71"/>
      <c r="E20" s="91"/>
      <c r="F20" s="98">
        <f>SUM(F16:F19)</f>
        <v>0</v>
      </c>
      <c r="G20" s="53">
        <v>10</v>
      </c>
      <c r="H20" s="107" t="s">
        <v>33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6</v>
      </c>
      <c r="D21" s="66"/>
      <c r="E21" s="18"/>
      <c r="F21" s="89"/>
      <c r="G21" s="57" t="s">
        <v>52</v>
      </c>
      <c r="H21" s="54" t="s">
        <v>6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47</v>
      </c>
      <c r="D22" s="78"/>
      <c r="E22" s="80" t="s">
        <v>50</v>
      </c>
      <c r="F22" s="72">
        <f>((F16*U22*0)+(F17*V22*0)+(F18*W22*0))/100</f>
        <v>0</v>
      </c>
      <c r="G22" s="52">
        <v>16</v>
      </c>
      <c r="H22" s="106" t="s">
        <v>53</v>
      </c>
      <c r="I22" s="121" t="s">
        <v>50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48</v>
      </c>
      <c r="D23" s="58"/>
      <c r="E23" s="80" t="s">
        <v>51</v>
      </c>
      <c r="F23" s="73">
        <f>((F16*U23*0)+(F17*V23*0)+(F18*W23*0))/100</f>
        <v>0</v>
      </c>
      <c r="G23" s="53">
        <v>17</v>
      </c>
      <c r="H23" s="107" t="s">
        <v>54</v>
      </c>
      <c r="I23" s="121" t="s">
        <v>50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49</v>
      </c>
      <c r="D24" s="58"/>
      <c r="E24" s="80" t="s">
        <v>50</v>
      </c>
      <c r="F24" s="73">
        <f>((F16*U24*0)+(F17*V24*0)+(F18*W24*0))/100</f>
        <v>0</v>
      </c>
      <c r="G24" s="53">
        <v>18</v>
      </c>
      <c r="H24" s="107" t="s">
        <v>55</v>
      </c>
      <c r="I24" s="121" t="s">
        <v>51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33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61</v>
      </c>
      <c r="D27" s="127"/>
      <c r="E27" s="93"/>
      <c r="F27" s="29"/>
      <c r="G27" s="100" t="s">
        <v>39</v>
      </c>
      <c r="H27" s="95" t="s">
        <v>40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41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42</v>
      </c>
      <c r="I29" s="114">
        <f>J28-SUM('SO 14482'!K9:'SO 14482'!K48)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43</v>
      </c>
      <c r="I30" s="80">
        <f>SUM('SO 14482'!K9:'SO 14482'!K48)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44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45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59</v>
      </c>
      <c r="E33" s="15"/>
      <c r="F33" s="94"/>
      <c r="G33" s="102">
        <v>26</v>
      </c>
      <c r="H33" s="133" t="s">
        <v>60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4" sqref="A4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9" t="s">
        <v>24</v>
      </c>
      <c r="B1" s="210"/>
      <c r="C1" s="210"/>
      <c r="D1" s="211"/>
      <c r="E1" s="137" t="s">
        <v>21</v>
      </c>
      <c r="F1" s="136"/>
      <c r="W1">
        <v>30.126000000000001</v>
      </c>
    </row>
    <row r="2" spans="1:26" ht="20.100000000000001" customHeight="1" x14ac:dyDescent="0.25">
      <c r="A2" s="209" t="s">
        <v>25</v>
      </c>
      <c r="B2" s="210"/>
      <c r="C2" s="210"/>
      <c r="D2" s="211"/>
      <c r="E2" s="137" t="s">
        <v>19</v>
      </c>
      <c r="F2" s="136"/>
    </row>
    <row r="3" spans="1:26" ht="20.100000000000001" customHeight="1" x14ac:dyDescent="0.25">
      <c r="A3" s="209" t="s">
        <v>26</v>
      </c>
      <c r="B3" s="210"/>
      <c r="C3" s="210"/>
      <c r="D3" s="211"/>
      <c r="E3" s="137" t="s">
        <v>65</v>
      </c>
      <c r="F3" s="136"/>
    </row>
    <row r="4" spans="1:26" x14ac:dyDescent="0.25">
      <c r="A4" s="138" t="s">
        <v>320</v>
      </c>
      <c r="B4" s="135"/>
      <c r="C4" s="135"/>
      <c r="D4" s="135"/>
      <c r="E4" s="135"/>
      <c r="F4" s="135"/>
    </row>
    <row r="5" spans="1:26" x14ac:dyDescent="0.25">
      <c r="A5" s="138" t="s">
        <v>173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66</v>
      </c>
      <c r="B8" s="135"/>
      <c r="C8" s="135"/>
      <c r="D8" s="135"/>
      <c r="E8" s="135"/>
      <c r="F8" s="135"/>
    </row>
    <row r="9" spans="1:26" x14ac:dyDescent="0.25">
      <c r="A9" s="140" t="s">
        <v>62</v>
      </c>
      <c r="B9" s="140" t="s">
        <v>56</v>
      </c>
      <c r="C9" s="140" t="s">
        <v>57</v>
      </c>
      <c r="D9" s="140" t="s">
        <v>33</v>
      </c>
      <c r="E9" s="140" t="s">
        <v>63</v>
      </c>
      <c r="F9" s="140" t="s">
        <v>64</v>
      </c>
    </row>
    <row r="10" spans="1:26" x14ac:dyDescent="0.25">
      <c r="A10" s="147" t="s">
        <v>67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68</v>
      </c>
      <c r="B11" s="150">
        <f>'SO 14482'!L42</f>
        <v>0</v>
      </c>
      <c r="C11" s="150">
        <f>'SO 14482'!M42</f>
        <v>0</v>
      </c>
      <c r="D11" s="150">
        <f>'SO 14482'!I42</f>
        <v>0</v>
      </c>
      <c r="E11" s="151">
        <f>'SO 14482'!P42</f>
        <v>0</v>
      </c>
      <c r="F11" s="151">
        <f>'SO 14482'!S42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70</v>
      </c>
      <c r="B12" s="150">
        <f>'SO 14482'!L46</f>
        <v>0</v>
      </c>
      <c r="C12" s="150">
        <f>'SO 14482'!M46</f>
        <v>0</v>
      </c>
      <c r="D12" s="150">
        <f>'SO 14482'!I46</f>
        <v>0</v>
      </c>
      <c r="E12" s="151">
        <f>'SO 14482'!P46</f>
        <v>0</v>
      </c>
      <c r="F12" s="151">
        <f>'SO 14482'!S46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2" t="s">
        <v>67</v>
      </c>
      <c r="B13" s="152">
        <f>'SO 14482'!L48</f>
        <v>0</v>
      </c>
      <c r="C13" s="152">
        <f>'SO 14482'!M48</f>
        <v>0</v>
      </c>
      <c r="D13" s="152">
        <f>'SO 14482'!I48</f>
        <v>0</v>
      </c>
      <c r="E13" s="153">
        <f>'SO 14482'!S48</f>
        <v>0</v>
      </c>
      <c r="F13" s="153">
        <f>'SO 14482'!V48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"/>
      <c r="B14" s="142"/>
      <c r="C14" s="142"/>
      <c r="D14" s="142"/>
      <c r="E14" s="141"/>
      <c r="F14" s="141"/>
    </row>
    <row r="15" spans="1:26" x14ac:dyDescent="0.25">
      <c r="A15" s="2" t="s">
        <v>71</v>
      </c>
      <c r="B15" s="152">
        <f>'SO 14482'!L49</f>
        <v>0</v>
      </c>
      <c r="C15" s="152">
        <f>'SO 14482'!M49</f>
        <v>0</v>
      </c>
      <c r="D15" s="152">
        <f>'SO 14482'!I49</f>
        <v>0</v>
      </c>
      <c r="E15" s="153">
        <f>'SO 14482'!S49</f>
        <v>0</v>
      </c>
      <c r="F15" s="153">
        <f>'SO 14482'!V49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6" x14ac:dyDescent="0.25">
      <c r="A17" s="1"/>
      <c r="B17" s="142"/>
      <c r="C17" s="142"/>
      <c r="D17" s="142"/>
      <c r="E17" s="141"/>
      <c r="F17" s="141"/>
    </row>
    <row r="18" spans="1:6" x14ac:dyDescent="0.25">
      <c r="A18" s="1"/>
      <c r="B18" s="142"/>
      <c r="C18" s="142"/>
      <c r="D18" s="142"/>
      <c r="E18" s="141"/>
      <c r="F18" s="141"/>
    </row>
    <row r="19" spans="1:6" x14ac:dyDescent="0.25">
      <c r="A19" s="1"/>
      <c r="B19" s="142"/>
      <c r="C19" s="142"/>
      <c r="D19" s="142"/>
      <c r="E19" s="141"/>
      <c r="F19" s="141"/>
    </row>
    <row r="20" spans="1:6" x14ac:dyDescent="0.25">
      <c r="A20" s="1"/>
      <c r="B20" s="142"/>
      <c r="C20" s="142"/>
      <c r="D20" s="142"/>
      <c r="E20" s="141"/>
      <c r="F20" s="141"/>
    </row>
    <row r="21" spans="1:6" x14ac:dyDescent="0.25">
      <c r="A21" s="1"/>
      <c r="B21" s="142"/>
      <c r="C21" s="142"/>
      <c r="D21" s="142"/>
      <c r="E21" s="141"/>
      <c r="F21" s="141"/>
    </row>
    <row r="22" spans="1:6" x14ac:dyDescent="0.25">
      <c r="A22" s="1"/>
      <c r="B22" s="142"/>
      <c r="C22" s="142"/>
      <c r="D22" s="142"/>
      <c r="E22" s="141"/>
      <c r="F22" s="141"/>
    </row>
    <row r="23" spans="1:6" x14ac:dyDescent="0.25">
      <c r="A23" s="1"/>
      <c r="B23" s="142"/>
      <c r="C23" s="142"/>
      <c r="D23" s="142"/>
      <c r="E23" s="141"/>
      <c r="F23" s="141"/>
    </row>
    <row r="24" spans="1:6" x14ac:dyDescent="0.25">
      <c r="A24" s="1"/>
      <c r="B24" s="142"/>
      <c r="C24" s="142"/>
      <c r="D24" s="142"/>
      <c r="E24" s="141"/>
      <c r="F24" s="141"/>
    </row>
    <row r="25" spans="1:6" x14ac:dyDescent="0.25">
      <c r="A25" s="1"/>
      <c r="B25" s="142"/>
      <c r="C25" s="142"/>
      <c r="D25" s="142"/>
      <c r="E25" s="141"/>
      <c r="F25" s="141"/>
    </row>
    <row r="26" spans="1:6" x14ac:dyDescent="0.25">
      <c r="A26" s="1"/>
      <c r="B26" s="142"/>
      <c r="C26" s="142"/>
      <c r="D26" s="142"/>
      <c r="E26" s="141"/>
      <c r="F26" s="141"/>
    </row>
    <row r="27" spans="1:6" x14ac:dyDescent="0.25">
      <c r="A27" s="1"/>
      <c r="B27" s="142"/>
      <c r="C27" s="142"/>
      <c r="D27" s="142"/>
      <c r="E27" s="141"/>
      <c r="F27" s="141"/>
    </row>
    <row r="28" spans="1:6" x14ac:dyDescent="0.25">
      <c r="A28" s="1"/>
      <c r="B28" s="142"/>
      <c r="C28" s="142"/>
      <c r="D28" s="142"/>
      <c r="E28" s="141"/>
      <c r="F28" s="141"/>
    </row>
    <row r="29" spans="1:6" x14ac:dyDescent="0.25">
      <c r="A29" s="1"/>
      <c r="B29" s="142"/>
      <c r="C29" s="142"/>
      <c r="D29" s="142"/>
      <c r="E29" s="141"/>
      <c r="F29" s="141"/>
    </row>
    <row r="30" spans="1:6" x14ac:dyDescent="0.25">
      <c r="A30" s="1"/>
      <c r="B30" s="142"/>
      <c r="C30" s="142"/>
      <c r="D30" s="142"/>
      <c r="E30" s="141"/>
      <c r="F30" s="141"/>
    </row>
    <row r="31" spans="1:6" x14ac:dyDescent="0.25">
      <c r="A31" s="1"/>
      <c r="B31" s="142"/>
      <c r="C31" s="142"/>
      <c r="D31" s="142"/>
      <c r="E31" s="141"/>
      <c r="F31" s="141"/>
    </row>
    <row r="32" spans="1: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>
      <pane ySplit="8" topLeftCell="A9" activePane="bottomLeft" state="frozen"/>
      <selection pane="bottomLeft" activeCell="B4" sqref="B4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2" t="s">
        <v>24</v>
      </c>
      <c r="C1" s="213"/>
      <c r="D1" s="213"/>
      <c r="E1" s="213"/>
      <c r="F1" s="213"/>
      <c r="G1" s="213"/>
      <c r="H1" s="214"/>
      <c r="I1" s="159" t="s">
        <v>21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2" t="s">
        <v>25</v>
      </c>
      <c r="C2" s="213"/>
      <c r="D2" s="213"/>
      <c r="E2" s="213"/>
      <c r="F2" s="213"/>
      <c r="G2" s="213"/>
      <c r="H2" s="214"/>
      <c r="I2" s="159" t="s">
        <v>19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2" t="s">
        <v>26</v>
      </c>
      <c r="C3" s="213"/>
      <c r="D3" s="213"/>
      <c r="E3" s="213"/>
      <c r="F3" s="213"/>
      <c r="G3" s="213"/>
      <c r="H3" s="214"/>
      <c r="I3" s="159" t="s">
        <v>65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321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173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72</v>
      </c>
      <c r="B8" s="161" t="s">
        <v>73</v>
      </c>
      <c r="C8" s="161" t="s">
        <v>74</v>
      </c>
      <c r="D8" s="161" t="s">
        <v>75</v>
      </c>
      <c r="E8" s="161" t="s">
        <v>76</v>
      </c>
      <c r="F8" s="161" t="s">
        <v>77</v>
      </c>
      <c r="G8" s="161" t="s">
        <v>78</v>
      </c>
      <c r="H8" s="161" t="s">
        <v>57</v>
      </c>
      <c r="I8" s="161" t="s">
        <v>79</v>
      </c>
      <c r="J8" s="161"/>
      <c r="K8" s="161"/>
      <c r="L8" s="161"/>
      <c r="M8" s="161"/>
      <c r="N8" s="161"/>
      <c r="O8" s="161"/>
      <c r="P8" s="161" t="s">
        <v>80</v>
      </c>
      <c r="Q8" s="155"/>
      <c r="R8" s="155"/>
      <c r="S8" s="161" t="s">
        <v>81</v>
      </c>
      <c r="T8" s="157"/>
      <c r="U8" s="157"/>
      <c r="V8" s="163" t="s">
        <v>82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67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68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35.1" customHeight="1" x14ac:dyDescent="0.25">
      <c r="A11" s="171"/>
      <c r="B11" s="168" t="s">
        <v>83</v>
      </c>
      <c r="C11" s="172" t="s">
        <v>87</v>
      </c>
      <c r="D11" s="168" t="s">
        <v>88</v>
      </c>
      <c r="E11" s="168" t="s">
        <v>86</v>
      </c>
      <c r="F11" s="169">
        <v>6</v>
      </c>
      <c r="G11" s="170"/>
      <c r="H11" s="170"/>
      <c r="I11" s="170">
        <f t="shared" ref="I11:I41" si="0">ROUND(F11*(G11+H11),2)</f>
        <v>0</v>
      </c>
      <c r="J11" s="168">
        <f t="shared" ref="J11:J41" si="1">ROUND(F11*(N11),2)</f>
        <v>6.96</v>
      </c>
      <c r="K11" s="1">
        <f t="shared" ref="K11:K41" si="2">ROUND(F11*(O11),2)</f>
        <v>0</v>
      </c>
      <c r="L11" s="1">
        <f t="shared" ref="L11:L30" si="3">ROUND(F11*(G11),2)</f>
        <v>0</v>
      </c>
      <c r="M11" s="1"/>
      <c r="N11" s="1">
        <v>1.1599999999999999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89</v>
      </c>
      <c r="C12" s="172" t="s">
        <v>90</v>
      </c>
      <c r="D12" s="168" t="s">
        <v>91</v>
      </c>
      <c r="E12" s="168" t="s">
        <v>86</v>
      </c>
      <c r="F12" s="169">
        <v>6</v>
      </c>
      <c r="G12" s="170"/>
      <c r="H12" s="170"/>
      <c r="I12" s="170">
        <f t="shared" si="0"/>
        <v>0</v>
      </c>
      <c r="J12" s="168">
        <f t="shared" si="1"/>
        <v>4.8600000000000003</v>
      </c>
      <c r="K12" s="1">
        <f t="shared" si="2"/>
        <v>0</v>
      </c>
      <c r="L12" s="1">
        <f t="shared" si="3"/>
        <v>0</v>
      </c>
      <c r="M12" s="1"/>
      <c r="N12" s="1">
        <v>0.81</v>
      </c>
      <c r="O12" s="1"/>
      <c r="P12" s="160"/>
      <c r="Q12" s="173"/>
      <c r="R12" s="173"/>
      <c r="S12" s="149"/>
      <c r="V12" s="174"/>
      <c r="Z12">
        <v>0</v>
      </c>
    </row>
    <row r="13" spans="1:26" ht="35.1" customHeight="1" x14ac:dyDescent="0.25">
      <c r="A13" s="171"/>
      <c r="B13" s="168" t="s">
        <v>89</v>
      </c>
      <c r="C13" s="172" t="s">
        <v>92</v>
      </c>
      <c r="D13" s="168" t="s">
        <v>174</v>
      </c>
      <c r="E13" s="168" t="s">
        <v>94</v>
      </c>
      <c r="F13" s="169">
        <v>187</v>
      </c>
      <c r="G13" s="170"/>
      <c r="H13" s="170"/>
      <c r="I13" s="170">
        <f t="shared" si="0"/>
        <v>0</v>
      </c>
      <c r="J13" s="168">
        <f t="shared" si="1"/>
        <v>80.41</v>
      </c>
      <c r="K13" s="1">
        <f t="shared" si="2"/>
        <v>0</v>
      </c>
      <c r="L13" s="1">
        <f t="shared" si="3"/>
        <v>0</v>
      </c>
      <c r="M13" s="1"/>
      <c r="N13" s="1">
        <v>0.43</v>
      </c>
      <c r="O13" s="1"/>
      <c r="P13" s="160"/>
      <c r="Q13" s="173"/>
      <c r="R13" s="173"/>
      <c r="S13" s="149"/>
      <c r="V13" s="174"/>
      <c r="Z13">
        <v>0</v>
      </c>
    </row>
    <row r="14" spans="1:26" ht="35.1" customHeight="1" x14ac:dyDescent="0.25">
      <c r="A14" s="171"/>
      <c r="B14" s="168" t="s">
        <v>89</v>
      </c>
      <c r="C14" s="172" t="s">
        <v>95</v>
      </c>
      <c r="D14" s="168" t="s">
        <v>96</v>
      </c>
      <c r="E14" s="168" t="s">
        <v>94</v>
      </c>
      <c r="F14" s="169">
        <v>22</v>
      </c>
      <c r="G14" s="170"/>
      <c r="H14" s="170"/>
      <c r="I14" s="170">
        <f t="shared" si="0"/>
        <v>0</v>
      </c>
      <c r="J14" s="168">
        <f t="shared" si="1"/>
        <v>23.76</v>
      </c>
      <c r="K14" s="1">
        <f t="shared" si="2"/>
        <v>0</v>
      </c>
      <c r="L14" s="1">
        <f t="shared" si="3"/>
        <v>0</v>
      </c>
      <c r="M14" s="1"/>
      <c r="N14" s="1">
        <v>1.08</v>
      </c>
      <c r="O14" s="1"/>
      <c r="P14" s="160"/>
      <c r="Q14" s="173"/>
      <c r="R14" s="173"/>
      <c r="S14" s="149"/>
      <c r="V14" s="174"/>
      <c r="Z14">
        <v>0</v>
      </c>
    </row>
    <row r="15" spans="1:26" ht="35.1" customHeight="1" x14ac:dyDescent="0.25">
      <c r="A15" s="171"/>
      <c r="B15" s="168" t="s">
        <v>89</v>
      </c>
      <c r="C15" s="172" t="s">
        <v>175</v>
      </c>
      <c r="D15" s="168" t="s">
        <v>176</v>
      </c>
      <c r="E15" s="168" t="s">
        <v>94</v>
      </c>
      <c r="F15" s="169">
        <v>4</v>
      </c>
      <c r="G15" s="170"/>
      <c r="H15" s="170"/>
      <c r="I15" s="170">
        <f t="shared" si="0"/>
        <v>0</v>
      </c>
      <c r="J15" s="168">
        <f t="shared" si="1"/>
        <v>132.88</v>
      </c>
      <c r="K15" s="1">
        <f t="shared" si="2"/>
        <v>0</v>
      </c>
      <c r="L15" s="1">
        <f t="shared" si="3"/>
        <v>0</v>
      </c>
      <c r="M15" s="1"/>
      <c r="N15" s="1">
        <v>33.22</v>
      </c>
      <c r="O15" s="1"/>
      <c r="P15" s="160"/>
      <c r="Q15" s="173"/>
      <c r="R15" s="173"/>
      <c r="S15" s="149"/>
      <c r="V15" s="174"/>
      <c r="Z15">
        <v>0</v>
      </c>
    </row>
    <row r="16" spans="1:26" ht="35.1" customHeight="1" x14ac:dyDescent="0.25">
      <c r="A16" s="171"/>
      <c r="B16" s="168" t="s">
        <v>89</v>
      </c>
      <c r="C16" s="172" t="s">
        <v>177</v>
      </c>
      <c r="D16" s="168" t="s">
        <v>178</v>
      </c>
      <c r="E16" s="168" t="s">
        <v>94</v>
      </c>
      <c r="F16" s="169">
        <v>187</v>
      </c>
      <c r="G16" s="170"/>
      <c r="H16" s="170"/>
      <c r="I16" s="170">
        <f t="shared" si="0"/>
        <v>0</v>
      </c>
      <c r="J16" s="168">
        <f t="shared" si="1"/>
        <v>1.87</v>
      </c>
      <c r="K16" s="1">
        <f t="shared" si="2"/>
        <v>0</v>
      </c>
      <c r="L16" s="1">
        <f t="shared" si="3"/>
        <v>0</v>
      </c>
      <c r="M16" s="1"/>
      <c r="N16" s="1">
        <v>0.01</v>
      </c>
      <c r="O16" s="1"/>
      <c r="P16" s="160"/>
      <c r="Q16" s="173"/>
      <c r="R16" s="173"/>
      <c r="S16" s="149"/>
      <c r="V16" s="174"/>
      <c r="Z16">
        <v>0</v>
      </c>
    </row>
    <row r="17" spans="1:26" ht="35.1" customHeight="1" x14ac:dyDescent="0.25">
      <c r="A17" s="171"/>
      <c r="B17" s="168" t="s">
        <v>89</v>
      </c>
      <c r="C17" s="172" t="s">
        <v>101</v>
      </c>
      <c r="D17" s="168" t="s">
        <v>102</v>
      </c>
      <c r="E17" s="168" t="s">
        <v>94</v>
      </c>
      <c r="F17" s="169">
        <v>22</v>
      </c>
      <c r="G17" s="170"/>
      <c r="H17" s="170"/>
      <c r="I17" s="170">
        <f t="shared" si="0"/>
        <v>0</v>
      </c>
      <c r="J17" s="168">
        <f t="shared" si="1"/>
        <v>0.66</v>
      </c>
      <c r="K17" s="1">
        <f t="shared" si="2"/>
        <v>0</v>
      </c>
      <c r="L17" s="1">
        <f t="shared" si="3"/>
        <v>0</v>
      </c>
      <c r="M17" s="1"/>
      <c r="N17" s="1">
        <v>0.03</v>
      </c>
      <c r="O17" s="1"/>
      <c r="P17" s="160"/>
      <c r="Q17" s="173"/>
      <c r="R17" s="173"/>
      <c r="S17" s="149"/>
      <c r="V17" s="174"/>
      <c r="Z17">
        <v>0</v>
      </c>
    </row>
    <row r="18" spans="1:26" ht="35.1" customHeight="1" x14ac:dyDescent="0.25">
      <c r="A18" s="171"/>
      <c r="B18" s="168" t="s">
        <v>89</v>
      </c>
      <c r="C18" s="172" t="s">
        <v>179</v>
      </c>
      <c r="D18" s="168" t="s">
        <v>180</v>
      </c>
      <c r="E18" s="168" t="s">
        <v>94</v>
      </c>
      <c r="F18" s="169">
        <v>4</v>
      </c>
      <c r="G18" s="170"/>
      <c r="H18" s="170"/>
      <c r="I18" s="170">
        <f t="shared" si="0"/>
        <v>0</v>
      </c>
      <c r="J18" s="168">
        <f t="shared" si="1"/>
        <v>2.12</v>
      </c>
      <c r="K18" s="1">
        <f t="shared" si="2"/>
        <v>0</v>
      </c>
      <c r="L18" s="1">
        <f t="shared" si="3"/>
        <v>0</v>
      </c>
      <c r="M18" s="1"/>
      <c r="N18" s="1">
        <v>0.53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89</v>
      </c>
      <c r="C19" s="172" t="s">
        <v>107</v>
      </c>
      <c r="D19" s="168" t="s">
        <v>108</v>
      </c>
      <c r="E19" s="168" t="s">
        <v>86</v>
      </c>
      <c r="F19" s="169">
        <v>6</v>
      </c>
      <c r="G19" s="170"/>
      <c r="H19" s="170"/>
      <c r="I19" s="170">
        <f t="shared" si="0"/>
        <v>0</v>
      </c>
      <c r="J19" s="168">
        <f t="shared" si="1"/>
        <v>2.76</v>
      </c>
      <c r="K19" s="1">
        <f t="shared" si="2"/>
        <v>0</v>
      </c>
      <c r="L19" s="1">
        <f t="shared" si="3"/>
        <v>0</v>
      </c>
      <c r="M19" s="1"/>
      <c r="N19" s="1">
        <v>0.46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89</v>
      </c>
      <c r="C20" s="172" t="s">
        <v>109</v>
      </c>
      <c r="D20" s="168" t="s">
        <v>110</v>
      </c>
      <c r="E20" s="168" t="s">
        <v>86</v>
      </c>
      <c r="F20" s="169">
        <v>6</v>
      </c>
      <c r="G20" s="170"/>
      <c r="H20" s="170"/>
      <c r="I20" s="170">
        <f t="shared" si="0"/>
        <v>0</v>
      </c>
      <c r="J20" s="168">
        <f t="shared" si="1"/>
        <v>2.76</v>
      </c>
      <c r="K20" s="1">
        <f t="shared" si="2"/>
        <v>0</v>
      </c>
      <c r="L20" s="1">
        <f t="shared" si="3"/>
        <v>0</v>
      </c>
      <c r="M20" s="1"/>
      <c r="N20" s="1">
        <v>0.46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89</v>
      </c>
      <c r="C21" s="172" t="s">
        <v>111</v>
      </c>
      <c r="D21" s="168" t="s">
        <v>112</v>
      </c>
      <c r="E21" s="168" t="s">
        <v>86</v>
      </c>
      <c r="F21" s="169">
        <v>6</v>
      </c>
      <c r="G21" s="170"/>
      <c r="H21" s="170"/>
      <c r="I21" s="170">
        <f t="shared" si="0"/>
        <v>0</v>
      </c>
      <c r="J21" s="168">
        <f t="shared" si="1"/>
        <v>0.84</v>
      </c>
      <c r="K21" s="1">
        <f t="shared" si="2"/>
        <v>0</v>
      </c>
      <c r="L21" s="1">
        <f t="shared" si="3"/>
        <v>0</v>
      </c>
      <c r="M21" s="1"/>
      <c r="N21" s="1">
        <v>0.14000000000000001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89</v>
      </c>
      <c r="C22" s="172" t="s">
        <v>113</v>
      </c>
      <c r="D22" s="168" t="s">
        <v>114</v>
      </c>
      <c r="E22" s="168" t="s">
        <v>86</v>
      </c>
      <c r="F22" s="169">
        <v>6</v>
      </c>
      <c r="G22" s="170"/>
      <c r="H22" s="170"/>
      <c r="I22" s="170">
        <f t="shared" si="0"/>
        <v>0</v>
      </c>
      <c r="J22" s="168">
        <f t="shared" si="1"/>
        <v>0.12</v>
      </c>
      <c r="K22" s="1">
        <f t="shared" si="2"/>
        <v>0</v>
      </c>
      <c r="L22" s="1">
        <f t="shared" si="3"/>
        <v>0</v>
      </c>
      <c r="M22" s="1"/>
      <c r="N22" s="1">
        <v>0.02</v>
      </c>
      <c r="O22" s="1"/>
      <c r="P22" s="160"/>
      <c r="Q22" s="173"/>
      <c r="R22" s="173"/>
      <c r="S22" s="149"/>
      <c r="V22" s="174"/>
      <c r="Z22">
        <v>0</v>
      </c>
    </row>
    <row r="23" spans="1:26" ht="35.1" customHeight="1" x14ac:dyDescent="0.25">
      <c r="A23" s="171"/>
      <c r="B23" s="168" t="s">
        <v>89</v>
      </c>
      <c r="C23" s="172" t="s">
        <v>115</v>
      </c>
      <c r="D23" s="168" t="s">
        <v>116</v>
      </c>
      <c r="E23" s="168" t="s">
        <v>94</v>
      </c>
      <c r="F23" s="169">
        <v>187</v>
      </c>
      <c r="G23" s="170"/>
      <c r="H23" s="170"/>
      <c r="I23" s="170">
        <f t="shared" si="0"/>
        <v>0</v>
      </c>
      <c r="J23" s="168">
        <f t="shared" si="1"/>
        <v>177.65</v>
      </c>
      <c r="K23" s="1">
        <f t="shared" si="2"/>
        <v>0</v>
      </c>
      <c r="L23" s="1">
        <f t="shared" si="3"/>
        <v>0</v>
      </c>
      <c r="M23" s="1"/>
      <c r="N23" s="1">
        <v>0.95</v>
      </c>
      <c r="O23" s="1"/>
      <c r="P23" s="160"/>
      <c r="Q23" s="173"/>
      <c r="R23" s="173"/>
      <c r="S23" s="149"/>
      <c r="V23" s="174"/>
      <c r="Z23">
        <v>0</v>
      </c>
    </row>
    <row r="24" spans="1:26" ht="35.1" customHeight="1" x14ac:dyDescent="0.25">
      <c r="A24" s="171"/>
      <c r="B24" s="168" t="s">
        <v>89</v>
      </c>
      <c r="C24" s="172" t="s">
        <v>117</v>
      </c>
      <c r="D24" s="168" t="s">
        <v>118</v>
      </c>
      <c r="E24" s="168" t="s">
        <v>94</v>
      </c>
      <c r="F24" s="169">
        <v>22</v>
      </c>
      <c r="G24" s="170"/>
      <c r="H24" s="170"/>
      <c r="I24" s="170">
        <f t="shared" si="0"/>
        <v>0</v>
      </c>
      <c r="J24" s="168">
        <f t="shared" si="1"/>
        <v>32.119999999999997</v>
      </c>
      <c r="K24" s="1">
        <f t="shared" si="2"/>
        <v>0</v>
      </c>
      <c r="L24" s="1">
        <f t="shared" si="3"/>
        <v>0</v>
      </c>
      <c r="M24" s="1"/>
      <c r="N24" s="1">
        <v>1.46</v>
      </c>
      <c r="O24" s="1"/>
      <c r="P24" s="160"/>
      <c r="Q24" s="173"/>
      <c r="R24" s="173"/>
      <c r="S24" s="149"/>
      <c r="V24" s="174"/>
      <c r="Z24">
        <v>0</v>
      </c>
    </row>
    <row r="25" spans="1:26" ht="35.1" customHeight="1" x14ac:dyDescent="0.25">
      <c r="A25" s="171"/>
      <c r="B25" s="168" t="s">
        <v>89</v>
      </c>
      <c r="C25" s="172" t="s">
        <v>181</v>
      </c>
      <c r="D25" s="168" t="s">
        <v>182</v>
      </c>
      <c r="E25" s="168" t="s">
        <v>94</v>
      </c>
      <c r="F25" s="169">
        <v>4</v>
      </c>
      <c r="G25" s="170"/>
      <c r="H25" s="170"/>
      <c r="I25" s="170">
        <f t="shared" si="0"/>
        <v>0</v>
      </c>
      <c r="J25" s="168">
        <f t="shared" si="1"/>
        <v>59.92</v>
      </c>
      <c r="K25" s="1">
        <f t="shared" si="2"/>
        <v>0</v>
      </c>
      <c r="L25" s="1">
        <f t="shared" si="3"/>
        <v>0</v>
      </c>
      <c r="M25" s="1"/>
      <c r="N25" s="1">
        <v>14.98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89</v>
      </c>
      <c r="C26" s="172" t="s">
        <v>183</v>
      </c>
      <c r="D26" s="168" t="s">
        <v>184</v>
      </c>
      <c r="E26" s="168" t="s">
        <v>185</v>
      </c>
      <c r="F26" s="169">
        <v>4</v>
      </c>
      <c r="G26" s="170"/>
      <c r="H26" s="170"/>
      <c r="I26" s="170">
        <f t="shared" si="0"/>
        <v>0</v>
      </c>
      <c r="J26" s="168">
        <f t="shared" si="1"/>
        <v>38.32</v>
      </c>
      <c r="K26" s="1">
        <f t="shared" si="2"/>
        <v>0</v>
      </c>
      <c r="L26" s="1">
        <f t="shared" si="3"/>
        <v>0</v>
      </c>
      <c r="M26" s="1"/>
      <c r="N26" s="1">
        <v>9.58</v>
      </c>
      <c r="O26" s="1"/>
      <c r="P26" s="167">
        <v>4.8000000000000007E-4</v>
      </c>
      <c r="Q26" s="173"/>
      <c r="R26" s="173">
        <v>4.8000000000000007E-4</v>
      </c>
      <c r="S26" s="149">
        <f>ROUND(F26*(R26),3)</f>
        <v>2E-3</v>
      </c>
      <c r="V26" s="174"/>
      <c r="Z26">
        <v>0</v>
      </c>
    </row>
    <row r="27" spans="1:26" ht="24.95" customHeight="1" x14ac:dyDescent="0.25">
      <c r="A27" s="171"/>
      <c r="B27" s="168" t="s">
        <v>89</v>
      </c>
      <c r="C27" s="172" t="s">
        <v>123</v>
      </c>
      <c r="D27" s="168" t="s">
        <v>124</v>
      </c>
      <c r="E27" s="168" t="s">
        <v>86</v>
      </c>
      <c r="F27" s="169">
        <v>6</v>
      </c>
      <c r="G27" s="170"/>
      <c r="H27" s="170"/>
      <c r="I27" s="170">
        <f t="shared" si="0"/>
        <v>0</v>
      </c>
      <c r="J27" s="168">
        <f t="shared" si="1"/>
        <v>8.94</v>
      </c>
      <c r="K27" s="1">
        <f t="shared" si="2"/>
        <v>0</v>
      </c>
      <c r="L27" s="1">
        <f t="shared" si="3"/>
        <v>0</v>
      </c>
      <c r="M27" s="1"/>
      <c r="N27" s="1">
        <v>1.49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89</v>
      </c>
      <c r="C28" s="172" t="s">
        <v>128</v>
      </c>
      <c r="D28" s="168" t="s">
        <v>129</v>
      </c>
      <c r="E28" s="168" t="s">
        <v>94</v>
      </c>
      <c r="F28" s="169">
        <v>213</v>
      </c>
      <c r="G28" s="170"/>
      <c r="H28" s="170"/>
      <c r="I28" s="170">
        <f t="shared" si="0"/>
        <v>0</v>
      </c>
      <c r="J28" s="168">
        <f t="shared" si="1"/>
        <v>19.170000000000002</v>
      </c>
      <c r="K28" s="1">
        <f t="shared" si="2"/>
        <v>0</v>
      </c>
      <c r="L28" s="1">
        <f t="shared" si="3"/>
        <v>0</v>
      </c>
      <c r="M28" s="1"/>
      <c r="N28" s="1">
        <v>0.09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186</v>
      </c>
      <c r="C29" s="172" t="s">
        <v>125</v>
      </c>
      <c r="D29" s="168" t="s">
        <v>187</v>
      </c>
      <c r="E29" s="168" t="s">
        <v>127</v>
      </c>
      <c r="F29" s="169">
        <v>6</v>
      </c>
      <c r="G29" s="170"/>
      <c r="H29" s="170"/>
      <c r="I29" s="170">
        <f t="shared" si="0"/>
        <v>0</v>
      </c>
      <c r="J29" s="168">
        <f t="shared" si="1"/>
        <v>5.28</v>
      </c>
      <c r="K29" s="1">
        <f t="shared" si="2"/>
        <v>0</v>
      </c>
      <c r="L29" s="1">
        <f t="shared" si="3"/>
        <v>0</v>
      </c>
      <c r="M29" s="1"/>
      <c r="N29" s="1">
        <v>0.88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130</v>
      </c>
      <c r="C30" s="172" t="s">
        <v>131</v>
      </c>
      <c r="D30" s="168" t="s">
        <v>132</v>
      </c>
      <c r="E30" s="168" t="s">
        <v>133</v>
      </c>
      <c r="F30" s="169">
        <v>1</v>
      </c>
      <c r="G30" s="170"/>
      <c r="H30" s="170"/>
      <c r="I30" s="170">
        <f t="shared" si="0"/>
        <v>0</v>
      </c>
      <c r="J30" s="168">
        <f t="shared" si="1"/>
        <v>23.42</v>
      </c>
      <c r="K30" s="1">
        <f t="shared" si="2"/>
        <v>0</v>
      </c>
      <c r="L30" s="1">
        <f t="shared" si="3"/>
        <v>0</v>
      </c>
      <c r="M30" s="1"/>
      <c r="N30" s="1">
        <v>23.42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134</v>
      </c>
      <c r="C31" s="172" t="s">
        <v>135</v>
      </c>
      <c r="D31" s="168" t="s">
        <v>188</v>
      </c>
      <c r="E31" s="168" t="s">
        <v>94</v>
      </c>
      <c r="F31" s="169">
        <v>6</v>
      </c>
      <c r="G31" s="170"/>
      <c r="H31" s="170"/>
      <c r="I31" s="170">
        <f t="shared" si="0"/>
        <v>0</v>
      </c>
      <c r="J31" s="168">
        <f t="shared" si="1"/>
        <v>24.6</v>
      </c>
      <c r="K31" s="1">
        <f t="shared" si="2"/>
        <v>0</v>
      </c>
      <c r="L31" s="1"/>
      <c r="M31" s="1">
        <f t="shared" ref="M31:M41" si="4">ROUND(F31*(G31),2)</f>
        <v>0</v>
      </c>
      <c r="N31" s="1">
        <v>4.0999999999999996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134</v>
      </c>
      <c r="C32" s="172" t="s">
        <v>137</v>
      </c>
      <c r="D32" s="168" t="s">
        <v>138</v>
      </c>
      <c r="E32" s="168" t="s">
        <v>94</v>
      </c>
      <c r="F32" s="169">
        <v>1</v>
      </c>
      <c r="G32" s="170"/>
      <c r="H32" s="170"/>
      <c r="I32" s="170">
        <f t="shared" si="0"/>
        <v>0</v>
      </c>
      <c r="J32" s="168">
        <f t="shared" si="1"/>
        <v>2.95</v>
      </c>
      <c r="K32" s="1">
        <f t="shared" si="2"/>
        <v>0</v>
      </c>
      <c r="L32" s="1"/>
      <c r="M32" s="1">
        <f t="shared" si="4"/>
        <v>0</v>
      </c>
      <c r="N32" s="1">
        <v>2.95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134</v>
      </c>
      <c r="C33" s="172" t="s">
        <v>189</v>
      </c>
      <c r="D33" s="168" t="s">
        <v>190</v>
      </c>
      <c r="E33" s="168" t="s">
        <v>94</v>
      </c>
      <c r="F33" s="169">
        <v>4</v>
      </c>
      <c r="G33" s="170"/>
      <c r="H33" s="170"/>
      <c r="I33" s="170">
        <f t="shared" si="0"/>
        <v>0</v>
      </c>
      <c r="J33" s="168">
        <f t="shared" si="1"/>
        <v>9</v>
      </c>
      <c r="K33" s="1">
        <f t="shared" si="2"/>
        <v>0</v>
      </c>
      <c r="L33" s="1"/>
      <c r="M33" s="1">
        <f t="shared" si="4"/>
        <v>0</v>
      </c>
      <c r="N33" s="1">
        <v>2.25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134</v>
      </c>
      <c r="C34" s="172" t="s">
        <v>139</v>
      </c>
      <c r="D34" s="168" t="s">
        <v>140</v>
      </c>
      <c r="E34" s="168" t="s">
        <v>86</v>
      </c>
      <c r="F34" s="169">
        <v>6</v>
      </c>
      <c r="G34" s="170"/>
      <c r="H34" s="170"/>
      <c r="I34" s="170">
        <f t="shared" si="0"/>
        <v>0</v>
      </c>
      <c r="J34" s="168">
        <f t="shared" si="1"/>
        <v>3.12</v>
      </c>
      <c r="K34" s="1">
        <f t="shared" si="2"/>
        <v>0</v>
      </c>
      <c r="L34" s="1"/>
      <c r="M34" s="1">
        <f t="shared" si="4"/>
        <v>0</v>
      </c>
      <c r="N34" s="1">
        <v>0.52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134</v>
      </c>
      <c r="C35" s="172" t="s">
        <v>141</v>
      </c>
      <c r="D35" s="168" t="s">
        <v>142</v>
      </c>
      <c r="E35" s="168" t="s">
        <v>94</v>
      </c>
      <c r="F35" s="169">
        <v>24</v>
      </c>
      <c r="G35" s="170"/>
      <c r="H35" s="170"/>
      <c r="I35" s="170">
        <f t="shared" si="0"/>
        <v>0</v>
      </c>
      <c r="J35" s="168">
        <f t="shared" si="1"/>
        <v>0.48</v>
      </c>
      <c r="K35" s="1">
        <f t="shared" si="2"/>
        <v>0</v>
      </c>
      <c r="L35" s="1"/>
      <c r="M35" s="1">
        <f t="shared" si="4"/>
        <v>0</v>
      </c>
      <c r="N35" s="1">
        <v>0.02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134</v>
      </c>
      <c r="C36" s="172" t="s">
        <v>191</v>
      </c>
      <c r="D36" s="168" t="s">
        <v>192</v>
      </c>
      <c r="E36" s="168" t="s">
        <v>94</v>
      </c>
      <c r="F36" s="169">
        <v>12</v>
      </c>
      <c r="G36" s="170"/>
      <c r="H36" s="170"/>
      <c r="I36" s="170">
        <f t="shared" si="0"/>
        <v>0</v>
      </c>
      <c r="J36" s="168">
        <f t="shared" si="1"/>
        <v>45.96</v>
      </c>
      <c r="K36" s="1">
        <f t="shared" si="2"/>
        <v>0</v>
      </c>
      <c r="L36" s="1"/>
      <c r="M36" s="1">
        <f t="shared" si="4"/>
        <v>0</v>
      </c>
      <c r="N36" s="1">
        <v>3.83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134</v>
      </c>
      <c r="C37" s="172" t="s">
        <v>193</v>
      </c>
      <c r="D37" s="168" t="s">
        <v>194</v>
      </c>
      <c r="E37" s="168" t="s">
        <v>165</v>
      </c>
      <c r="F37" s="169">
        <v>8</v>
      </c>
      <c r="G37" s="170"/>
      <c r="H37" s="170"/>
      <c r="I37" s="170">
        <f t="shared" si="0"/>
        <v>0</v>
      </c>
      <c r="J37" s="168">
        <f t="shared" si="1"/>
        <v>0.64</v>
      </c>
      <c r="K37" s="1">
        <f t="shared" si="2"/>
        <v>0</v>
      </c>
      <c r="L37" s="1"/>
      <c r="M37" s="1">
        <f t="shared" si="4"/>
        <v>0</v>
      </c>
      <c r="N37" s="1">
        <v>0.08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134</v>
      </c>
      <c r="C38" s="172" t="s">
        <v>143</v>
      </c>
      <c r="D38" s="168" t="s">
        <v>195</v>
      </c>
      <c r="E38" s="168" t="s">
        <v>145</v>
      </c>
      <c r="F38" s="169">
        <v>4</v>
      </c>
      <c r="G38" s="170"/>
      <c r="H38" s="170"/>
      <c r="I38" s="170">
        <f t="shared" si="0"/>
        <v>0</v>
      </c>
      <c r="J38" s="168">
        <f t="shared" si="1"/>
        <v>416</v>
      </c>
      <c r="K38" s="1">
        <f t="shared" si="2"/>
        <v>0</v>
      </c>
      <c r="L38" s="1"/>
      <c r="M38" s="1">
        <f t="shared" si="4"/>
        <v>0</v>
      </c>
      <c r="N38" s="1">
        <v>104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134</v>
      </c>
      <c r="C39" s="172" t="s">
        <v>146</v>
      </c>
      <c r="D39" s="168" t="s">
        <v>196</v>
      </c>
      <c r="E39" s="168" t="s">
        <v>145</v>
      </c>
      <c r="F39" s="169">
        <v>22</v>
      </c>
      <c r="G39" s="170"/>
      <c r="H39" s="170"/>
      <c r="I39" s="170">
        <f t="shared" si="0"/>
        <v>0</v>
      </c>
      <c r="J39" s="168">
        <f t="shared" si="1"/>
        <v>275</v>
      </c>
      <c r="K39" s="1">
        <f t="shared" si="2"/>
        <v>0</v>
      </c>
      <c r="L39" s="1"/>
      <c r="M39" s="1">
        <f t="shared" si="4"/>
        <v>0</v>
      </c>
      <c r="N39" s="1">
        <v>12.5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134</v>
      </c>
      <c r="C40" s="172" t="s">
        <v>148</v>
      </c>
      <c r="D40" s="168" t="s">
        <v>197</v>
      </c>
      <c r="E40" s="168" t="s">
        <v>145</v>
      </c>
      <c r="F40" s="169">
        <v>187</v>
      </c>
      <c r="G40" s="170"/>
      <c r="H40" s="170"/>
      <c r="I40" s="170">
        <f t="shared" si="0"/>
        <v>0</v>
      </c>
      <c r="J40" s="168">
        <f t="shared" si="1"/>
        <v>317.89999999999998</v>
      </c>
      <c r="K40" s="1">
        <f t="shared" si="2"/>
        <v>0</v>
      </c>
      <c r="L40" s="1"/>
      <c r="M40" s="1">
        <f t="shared" si="4"/>
        <v>0</v>
      </c>
      <c r="N40" s="1">
        <v>1.7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156</v>
      </c>
      <c r="C41" s="172" t="s">
        <v>157</v>
      </c>
      <c r="D41" s="168" t="s">
        <v>158</v>
      </c>
      <c r="E41" s="168" t="s">
        <v>94</v>
      </c>
      <c r="F41" s="169">
        <v>6</v>
      </c>
      <c r="G41" s="170"/>
      <c r="H41" s="170"/>
      <c r="I41" s="170">
        <f t="shared" si="0"/>
        <v>0</v>
      </c>
      <c r="J41" s="168">
        <f t="shared" si="1"/>
        <v>28.5</v>
      </c>
      <c r="K41" s="1">
        <f t="shared" si="2"/>
        <v>0</v>
      </c>
      <c r="L41" s="1"/>
      <c r="M41" s="1">
        <f t="shared" si="4"/>
        <v>0</v>
      </c>
      <c r="N41" s="1">
        <v>4.75</v>
      </c>
      <c r="O41" s="1"/>
      <c r="P41" s="160"/>
      <c r="Q41" s="173"/>
      <c r="R41" s="173"/>
      <c r="S41" s="149"/>
      <c r="V41" s="174"/>
      <c r="Z41">
        <v>0</v>
      </c>
    </row>
    <row r="42" spans="1:26" x14ac:dyDescent="0.25">
      <c r="A42" s="149"/>
      <c r="B42" s="149"/>
      <c r="C42" s="149"/>
      <c r="D42" s="149" t="s">
        <v>68</v>
      </c>
      <c r="E42" s="149"/>
      <c r="F42" s="167"/>
      <c r="G42" s="152"/>
      <c r="H42" s="152">
        <f>ROUND((SUM(M10:M41))/1,2)</f>
        <v>0</v>
      </c>
      <c r="I42" s="152">
        <f>ROUND((SUM(I10:I41))/1,2)</f>
        <v>0</v>
      </c>
      <c r="J42" s="149"/>
      <c r="K42" s="149"/>
      <c r="L42" s="149">
        <f>ROUND((SUM(L10:L41))/1,2)</f>
        <v>0</v>
      </c>
      <c r="M42" s="149">
        <f>ROUND((SUM(M10:M41))/1,2)</f>
        <v>0</v>
      </c>
      <c r="N42" s="149"/>
      <c r="O42" s="149"/>
      <c r="P42" s="175">
        <f>ROUND((SUM(P10:P41))/1,2)</f>
        <v>0</v>
      </c>
      <c r="Q42" s="146"/>
      <c r="R42" s="146"/>
      <c r="S42" s="175">
        <f>ROUND((SUM(S10:S41))/1,2)</f>
        <v>0</v>
      </c>
      <c r="T42" s="146"/>
      <c r="U42" s="146"/>
      <c r="V42" s="146"/>
      <c r="W42" s="146"/>
      <c r="X42" s="146"/>
      <c r="Y42" s="146"/>
      <c r="Z42" s="146"/>
    </row>
    <row r="43" spans="1:26" x14ac:dyDescent="0.25">
      <c r="A43" s="1"/>
      <c r="B43" s="1"/>
      <c r="C43" s="1"/>
      <c r="D43" s="1"/>
      <c r="E43" s="1"/>
      <c r="F43" s="160"/>
      <c r="G43" s="142"/>
      <c r="H43" s="142"/>
      <c r="I43" s="142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49"/>
      <c r="B44" s="149"/>
      <c r="C44" s="149"/>
      <c r="D44" s="149" t="s">
        <v>70</v>
      </c>
      <c r="E44" s="149"/>
      <c r="F44" s="167"/>
      <c r="G44" s="150"/>
      <c r="H44" s="150"/>
      <c r="I44" s="150"/>
      <c r="J44" s="149"/>
      <c r="K44" s="149"/>
      <c r="L44" s="149"/>
      <c r="M44" s="149"/>
      <c r="N44" s="149"/>
      <c r="O44" s="149"/>
      <c r="P44" s="149"/>
      <c r="Q44" s="146"/>
      <c r="R44" s="146"/>
      <c r="S44" s="149"/>
      <c r="T44" s="146"/>
      <c r="U44" s="146"/>
      <c r="V44" s="146"/>
      <c r="W44" s="146"/>
      <c r="X44" s="146"/>
      <c r="Y44" s="146"/>
      <c r="Z44" s="146"/>
    </row>
    <row r="45" spans="1:26" ht="24.95" customHeight="1" x14ac:dyDescent="0.25">
      <c r="A45" s="171"/>
      <c r="B45" s="168" t="s">
        <v>89</v>
      </c>
      <c r="C45" s="172" t="s">
        <v>170</v>
      </c>
      <c r="D45" s="168" t="s">
        <v>171</v>
      </c>
      <c r="E45" s="168" t="s">
        <v>172</v>
      </c>
      <c r="F45" s="169">
        <v>0.5</v>
      </c>
      <c r="G45" s="170"/>
      <c r="H45" s="170"/>
      <c r="I45" s="170">
        <f>ROUND(F45*(G45+H45),2)</f>
        <v>0</v>
      </c>
      <c r="J45" s="168">
        <f>ROUND(F45*(N45),2)</f>
        <v>12.7</v>
      </c>
      <c r="K45" s="1">
        <f>ROUND(F45*(O45),2)</f>
        <v>0</v>
      </c>
      <c r="L45" s="1">
        <f>ROUND(F45*(G45),2)</f>
        <v>0</v>
      </c>
      <c r="M45" s="1"/>
      <c r="N45" s="1">
        <v>25.4</v>
      </c>
      <c r="O45" s="1"/>
      <c r="P45" s="160"/>
      <c r="Q45" s="173"/>
      <c r="R45" s="173"/>
      <c r="S45" s="149"/>
      <c r="V45" s="174"/>
      <c r="Z45">
        <v>0</v>
      </c>
    </row>
    <row r="46" spans="1:26" x14ac:dyDescent="0.25">
      <c r="A46" s="149"/>
      <c r="B46" s="149"/>
      <c r="C46" s="149"/>
      <c r="D46" s="149" t="s">
        <v>70</v>
      </c>
      <c r="E46" s="149"/>
      <c r="F46" s="167"/>
      <c r="G46" s="152"/>
      <c r="H46" s="152"/>
      <c r="I46" s="152">
        <f>ROUND((SUM(I44:I45))/1,2)</f>
        <v>0</v>
      </c>
      <c r="J46" s="149"/>
      <c r="K46" s="149"/>
      <c r="L46" s="149">
        <f>ROUND((SUM(L44:L45))/1,2)</f>
        <v>0</v>
      </c>
      <c r="M46" s="149">
        <f>ROUND((SUM(M44:M45))/1,2)</f>
        <v>0</v>
      </c>
      <c r="N46" s="149"/>
      <c r="O46" s="149"/>
      <c r="P46" s="175"/>
      <c r="S46" s="167">
        <f>ROUND((SUM(S44:S45))/1,2)</f>
        <v>0</v>
      </c>
      <c r="V46">
        <f>ROUND((SUM(V44:V45))/1,2)</f>
        <v>0</v>
      </c>
    </row>
    <row r="47" spans="1:26" x14ac:dyDescent="0.25">
      <c r="A47" s="1"/>
      <c r="B47" s="1"/>
      <c r="C47" s="1"/>
      <c r="D47" s="1"/>
      <c r="E47" s="1"/>
      <c r="F47" s="160"/>
      <c r="G47" s="142"/>
      <c r="H47" s="142"/>
      <c r="I47" s="142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49"/>
      <c r="B48" s="149"/>
      <c r="C48" s="149"/>
      <c r="D48" s="2" t="s">
        <v>67</v>
      </c>
      <c r="E48" s="149"/>
      <c r="F48" s="167"/>
      <c r="G48" s="152"/>
      <c r="H48" s="152">
        <f>ROUND((SUM(M9:M47))/2,2)</f>
        <v>0</v>
      </c>
      <c r="I48" s="152">
        <f>ROUND((SUM(I9:I47))/2,2)</f>
        <v>0</v>
      </c>
      <c r="J48" s="149"/>
      <c r="K48" s="149"/>
      <c r="L48" s="149">
        <f>ROUND((SUM(L9:L47))/2,2)</f>
        <v>0</v>
      </c>
      <c r="M48" s="149">
        <f>ROUND((SUM(M9:M47))/2,2)</f>
        <v>0</v>
      </c>
      <c r="N48" s="149"/>
      <c r="O48" s="149"/>
      <c r="P48" s="175"/>
      <c r="S48" s="175">
        <f>ROUND((SUM(S9:S47))/2,2)</f>
        <v>0</v>
      </c>
      <c r="V48">
        <f>ROUND((SUM(V9:V47))/2,2)</f>
        <v>0</v>
      </c>
    </row>
    <row r="49" spans="1:26" x14ac:dyDescent="0.25">
      <c r="A49" s="176"/>
      <c r="B49" s="176"/>
      <c r="C49" s="176"/>
      <c r="D49" s="176" t="s">
        <v>71</v>
      </c>
      <c r="E49" s="176"/>
      <c r="F49" s="177"/>
      <c r="G49" s="178"/>
      <c r="H49" s="178">
        <f>ROUND((SUM(M9:M48))/3,2)</f>
        <v>0</v>
      </c>
      <c r="I49" s="178">
        <f>ROUND((SUM(I9:I48))/3,2)</f>
        <v>0</v>
      </c>
      <c r="J49" s="176"/>
      <c r="K49" s="176">
        <f>ROUND((SUM(K9:K48))/3,2)</f>
        <v>0</v>
      </c>
      <c r="L49" s="176">
        <f>ROUND((SUM(L9:L48))/3,2)</f>
        <v>0</v>
      </c>
      <c r="M49" s="176">
        <f>ROUND((SUM(M9:M48))/3,2)</f>
        <v>0</v>
      </c>
      <c r="N49" s="176"/>
      <c r="O49" s="176"/>
      <c r="P49" s="177"/>
      <c r="Q49" s="179"/>
      <c r="R49" s="179"/>
      <c r="S49" s="177">
        <f>ROUND((SUM(S9:S48))/3,2)</f>
        <v>0</v>
      </c>
      <c r="T49" s="179"/>
      <c r="U49" s="179"/>
      <c r="V49" s="179">
        <f>ROUND((SUM(V9:V48))/3,2)</f>
        <v>0</v>
      </c>
      <c r="Z49">
        <f>(SUM(Z9:Z48))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Sadové výsadby Domaša Dobrá, Obec Kvakovce / Parčík v Obci Kvakovc - záhony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B2" sqref="B2:J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6" t="s">
        <v>320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 x14ac:dyDescent="0.25">
      <c r="A3" s="11"/>
      <c r="B3" s="34" t="s">
        <v>198</v>
      </c>
      <c r="C3" s="35"/>
      <c r="D3" s="36"/>
      <c r="E3" s="36"/>
      <c r="F3" s="36"/>
      <c r="G3" s="16"/>
      <c r="H3" s="16"/>
      <c r="I3" s="37" t="s">
        <v>17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19</v>
      </c>
      <c r="J4" s="30"/>
    </row>
    <row r="5" spans="1:23" ht="18" customHeight="1" thickBot="1" x14ac:dyDescent="0.3">
      <c r="A5" s="11"/>
      <c r="B5" s="38" t="s">
        <v>20</v>
      </c>
      <c r="C5" s="19"/>
      <c r="D5" s="16"/>
      <c r="E5" s="16"/>
      <c r="F5" s="39" t="s">
        <v>21</v>
      </c>
      <c r="G5" s="16"/>
      <c r="H5" s="16"/>
      <c r="I5" s="37" t="s">
        <v>22</v>
      </c>
      <c r="J5" s="40" t="s">
        <v>23</v>
      </c>
    </row>
    <row r="6" spans="1:23" ht="20.100000000000001" customHeight="1" thickTop="1" x14ac:dyDescent="0.25">
      <c r="A6" s="11"/>
      <c r="B6" s="200" t="s">
        <v>24</v>
      </c>
      <c r="C6" s="201"/>
      <c r="D6" s="201"/>
      <c r="E6" s="201"/>
      <c r="F6" s="201"/>
      <c r="G6" s="201"/>
      <c r="H6" s="201"/>
      <c r="I6" s="201"/>
      <c r="J6" s="202"/>
    </row>
    <row r="7" spans="1:23" ht="18" customHeight="1" x14ac:dyDescent="0.25">
      <c r="A7" s="11"/>
      <c r="B7" s="49" t="s">
        <v>27</v>
      </c>
      <c r="C7" s="42"/>
      <c r="D7" s="17"/>
      <c r="E7" s="17"/>
      <c r="F7" s="17"/>
      <c r="G7" s="50" t="s">
        <v>28</v>
      </c>
      <c r="H7" s="17"/>
      <c r="I7" s="28"/>
      <c r="J7" s="43"/>
    </row>
    <row r="8" spans="1:23" ht="20.100000000000001" customHeight="1" x14ac:dyDescent="0.25">
      <c r="A8" s="11"/>
      <c r="B8" s="203" t="s">
        <v>25</v>
      </c>
      <c r="C8" s="204"/>
      <c r="D8" s="204"/>
      <c r="E8" s="204"/>
      <c r="F8" s="204"/>
      <c r="G8" s="204"/>
      <c r="H8" s="204"/>
      <c r="I8" s="204"/>
      <c r="J8" s="205"/>
    </row>
    <row r="9" spans="1:23" ht="18" customHeight="1" x14ac:dyDescent="0.25">
      <c r="A9" s="11"/>
      <c r="B9" s="38" t="s">
        <v>27</v>
      </c>
      <c r="C9" s="19"/>
      <c r="D9" s="16"/>
      <c r="E9" s="16"/>
      <c r="F9" s="16"/>
      <c r="G9" s="39" t="s">
        <v>28</v>
      </c>
      <c r="H9" s="16"/>
      <c r="I9" s="27"/>
      <c r="J9" s="30"/>
    </row>
    <row r="10" spans="1:23" ht="20.100000000000001" customHeight="1" x14ac:dyDescent="0.25">
      <c r="A10" s="11"/>
      <c r="B10" s="203" t="s">
        <v>26</v>
      </c>
      <c r="C10" s="204"/>
      <c r="D10" s="204"/>
      <c r="E10" s="204"/>
      <c r="F10" s="204"/>
      <c r="G10" s="204"/>
      <c r="H10" s="204"/>
      <c r="I10" s="204"/>
      <c r="J10" s="205"/>
    </row>
    <row r="11" spans="1:23" ht="18" customHeight="1" thickBot="1" x14ac:dyDescent="0.3">
      <c r="A11" s="11"/>
      <c r="B11" s="38" t="s">
        <v>27</v>
      </c>
      <c r="C11" s="19"/>
      <c r="D11" s="16"/>
      <c r="E11" s="16"/>
      <c r="F11" s="16"/>
      <c r="G11" s="39" t="s">
        <v>28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29</v>
      </c>
      <c r="C15" s="83" t="s">
        <v>5</v>
      </c>
      <c r="D15" s="83" t="s">
        <v>56</v>
      </c>
      <c r="E15" s="84" t="s">
        <v>57</v>
      </c>
      <c r="F15" s="96" t="s">
        <v>58</v>
      </c>
      <c r="G15" s="51" t="s">
        <v>34</v>
      </c>
      <c r="H15" s="54" t="s">
        <v>35</v>
      </c>
      <c r="I15" s="26"/>
      <c r="J15" s="48"/>
    </row>
    <row r="16" spans="1:23" ht="18" customHeight="1" x14ac:dyDescent="0.25">
      <c r="A16" s="11"/>
      <c r="B16" s="85">
        <v>1</v>
      </c>
      <c r="C16" s="86" t="s">
        <v>30</v>
      </c>
      <c r="D16" s="87">
        <f>'Rekap 14483'!B14</f>
        <v>0</v>
      </c>
      <c r="E16" s="88">
        <f>'Rekap 14483'!C14</f>
        <v>0</v>
      </c>
      <c r="F16" s="97">
        <f>'Rekap 14483'!D14</f>
        <v>0</v>
      </c>
      <c r="G16" s="52">
        <v>6</v>
      </c>
      <c r="H16" s="106" t="s">
        <v>36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31</v>
      </c>
      <c r="D17" s="69"/>
      <c r="E17" s="67"/>
      <c r="F17" s="72"/>
      <c r="G17" s="53">
        <v>7</v>
      </c>
      <c r="H17" s="107" t="s">
        <v>37</v>
      </c>
      <c r="I17" s="120"/>
      <c r="J17" s="118">
        <f>'SO 14483'!Z41</f>
        <v>0</v>
      </c>
    </row>
    <row r="18" spans="1:26" ht="18" customHeight="1" x14ac:dyDescent="0.25">
      <c r="A18" s="11"/>
      <c r="B18" s="60">
        <v>3</v>
      </c>
      <c r="C18" s="63" t="s">
        <v>32</v>
      </c>
      <c r="D18" s="70"/>
      <c r="E18" s="68"/>
      <c r="F18" s="73"/>
      <c r="G18" s="53">
        <v>8</v>
      </c>
      <c r="H18" s="107" t="s">
        <v>38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33</v>
      </c>
      <c r="D20" s="71"/>
      <c r="E20" s="91"/>
      <c r="F20" s="98">
        <f>SUM(F16:F19)</f>
        <v>0</v>
      </c>
      <c r="G20" s="53">
        <v>10</v>
      </c>
      <c r="H20" s="107" t="s">
        <v>33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46</v>
      </c>
      <c r="C21" s="61" t="s">
        <v>6</v>
      </c>
      <c r="D21" s="66"/>
      <c r="E21" s="18"/>
      <c r="F21" s="89"/>
      <c r="G21" s="57" t="s">
        <v>52</v>
      </c>
      <c r="H21" s="54" t="s">
        <v>6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47</v>
      </c>
      <c r="D22" s="78"/>
      <c r="E22" s="80" t="s">
        <v>50</v>
      </c>
      <c r="F22" s="72">
        <f>((F16*U22*0)+(F17*V22*0)+(F18*W22*0))/100</f>
        <v>0</v>
      </c>
      <c r="G22" s="52">
        <v>16</v>
      </c>
      <c r="H22" s="106" t="s">
        <v>53</v>
      </c>
      <c r="I22" s="121" t="s">
        <v>50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48</v>
      </c>
      <c r="D23" s="58"/>
      <c r="E23" s="80" t="s">
        <v>51</v>
      </c>
      <c r="F23" s="73">
        <f>((F16*U23*0)+(F17*V23*0)+(F18*W23*0))/100</f>
        <v>0</v>
      </c>
      <c r="G23" s="53">
        <v>17</v>
      </c>
      <c r="H23" s="107" t="s">
        <v>54</v>
      </c>
      <c r="I23" s="121" t="s">
        <v>50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49</v>
      </c>
      <c r="D24" s="58"/>
      <c r="E24" s="80" t="s">
        <v>50</v>
      </c>
      <c r="F24" s="73">
        <f>((F16*U24*0)+(F17*V24*0)+(F18*W24*0))/100</f>
        <v>0</v>
      </c>
      <c r="G24" s="53">
        <v>18</v>
      </c>
      <c r="H24" s="107" t="s">
        <v>55</v>
      </c>
      <c r="I24" s="121" t="s">
        <v>51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33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61</v>
      </c>
      <c r="D27" s="127"/>
      <c r="E27" s="93"/>
      <c r="F27" s="29"/>
      <c r="G27" s="100" t="s">
        <v>39</v>
      </c>
      <c r="H27" s="95" t="s">
        <v>40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41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42</v>
      </c>
      <c r="I29" s="114">
        <f>J28-SUM('SO 14483'!K9:'SO 14483'!K40)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43</v>
      </c>
      <c r="I30" s="80">
        <f>SUM('SO 14483'!K9:'SO 14483'!K40)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44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45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59</v>
      </c>
      <c r="E33" s="15"/>
      <c r="F33" s="94"/>
      <c r="G33" s="102">
        <v>26</v>
      </c>
      <c r="H33" s="133" t="s">
        <v>60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10</vt:i4>
      </vt:variant>
    </vt:vector>
  </HeadingPairs>
  <TitlesOfParts>
    <vt:vector size="27" baseType="lpstr">
      <vt:lpstr>Rekapitulácia</vt:lpstr>
      <vt:lpstr>Krycí list stavby</vt:lpstr>
      <vt:lpstr>Kryci_list 14481</vt:lpstr>
      <vt:lpstr>Rekap 14481</vt:lpstr>
      <vt:lpstr>SO 14481</vt:lpstr>
      <vt:lpstr>Kryci_list 14482</vt:lpstr>
      <vt:lpstr>Rekap 14482</vt:lpstr>
      <vt:lpstr>SO 14482</vt:lpstr>
      <vt:lpstr>Kryci_list 14483</vt:lpstr>
      <vt:lpstr>Rekap 14483</vt:lpstr>
      <vt:lpstr>SO 14483</vt:lpstr>
      <vt:lpstr>Kryci_list 14484</vt:lpstr>
      <vt:lpstr>Rekap 14484</vt:lpstr>
      <vt:lpstr>SO 14484</vt:lpstr>
      <vt:lpstr>Kryci_list 14485</vt:lpstr>
      <vt:lpstr>Rekap 14485</vt:lpstr>
      <vt:lpstr>SO 14485</vt:lpstr>
      <vt:lpstr>'Rekap 14481'!Názvy_tlače</vt:lpstr>
      <vt:lpstr>'Rekap 14482'!Názvy_tlače</vt:lpstr>
      <vt:lpstr>'Rekap 14483'!Názvy_tlače</vt:lpstr>
      <vt:lpstr>'Rekap 14484'!Názvy_tlače</vt:lpstr>
      <vt:lpstr>'Rekap 14485'!Názvy_tlače</vt:lpstr>
      <vt:lpstr>'SO 14481'!Názvy_tlače</vt:lpstr>
      <vt:lpstr>'SO 14482'!Názvy_tlače</vt:lpstr>
      <vt:lpstr>'SO 14483'!Názvy_tlače</vt:lpstr>
      <vt:lpstr>'SO 14484'!Názvy_tlače</vt:lpstr>
      <vt:lpstr>'SO 14485'!Názvy_tlače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2019-11-26T08:00:59Z</dcterms:created>
  <dcterms:modified xsi:type="dcterms:W3CDTF">2019-11-26T09:02:01Z</dcterms:modified>
</cp:coreProperties>
</file>