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Kvakovce\Strecha 2020\"/>
    </mc:Choice>
  </mc:AlternateContent>
  <bookViews>
    <workbookView xWindow="0" yWindow="0" windowWidth="17970" windowHeight="7890" activeTab="4"/>
  </bookViews>
  <sheets>
    <sheet name="Rekapitulácia" sheetId="1" r:id="rId1"/>
    <sheet name="Krycí list stavby" sheetId="2" r:id="rId2"/>
    <sheet name="Kryci_list 14604" sheetId="3" r:id="rId3"/>
    <sheet name="Rekap 14604" sheetId="4" r:id="rId4"/>
    <sheet name="SO 14604" sheetId="5" r:id="rId5"/>
  </sheets>
  <definedNames>
    <definedName name="_xlnm.Print_Titles" localSheetId="3">'Rekap 14604'!$9:$9</definedName>
    <definedName name="_xlnm.Print_Titles" localSheetId="4">'SO 14604'!$8:$8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F16" i="2"/>
  <c r="E16" i="2"/>
  <c r="D16" i="2"/>
  <c r="F8" i="1"/>
  <c r="J16" i="2" s="1"/>
  <c r="D8" i="1"/>
  <c r="J18" i="2" s="1"/>
  <c r="E7" i="1"/>
  <c r="E8" i="1" s="1"/>
  <c r="J17" i="2" s="1"/>
  <c r="J17" i="3"/>
  <c r="K7" i="1"/>
  <c r="I30" i="3"/>
  <c r="J30" i="3" s="1"/>
  <c r="Z53" i="5"/>
  <c r="E13" i="4"/>
  <c r="M50" i="5"/>
  <c r="C13" i="4" s="1"/>
  <c r="K49" i="5"/>
  <c r="J49" i="5"/>
  <c r="L49" i="5"/>
  <c r="I49" i="5"/>
  <c r="K48" i="5"/>
  <c r="J48" i="5"/>
  <c r="V48" i="5"/>
  <c r="L48" i="5"/>
  <c r="I48" i="5"/>
  <c r="K47" i="5"/>
  <c r="J47" i="5"/>
  <c r="L47" i="5"/>
  <c r="I47" i="5"/>
  <c r="K46" i="5"/>
  <c r="J46" i="5"/>
  <c r="V46" i="5"/>
  <c r="V50" i="5" s="1"/>
  <c r="L46" i="5"/>
  <c r="I46" i="5"/>
  <c r="K45" i="5"/>
  <c r="J45" i="5"/>
  <c r="L45" i="5"/>
  <c r="I45" i="5"/>
  <c r="K44" i="5"/>
  <c r="J44" i="5"/>
  <c r="S44" i="5"/>
  <c r="S50" i="5" s="1"/>
  <c r="F13" i="4" s="1"/>
  <c r="L44" i="5"/>
  <c r="I44" i="5"/>
  <c r="K43" i="5"/>
  <c r="J43" i="5"/>
  <c r="L43" i="5"/>
  <c r="L50" i="5" s="1"/>
  <c r="B13" i="4" s="1"/>
  <c r="I43" i="5"/>
  <c r="E12" i="4"/>
  <c r="C12" i="4"/>
  <c r="P40" i="5"/>
  <c r="H40" i="5"/>
  <c r="M40" i="5"/>
  <c r="K39" i="5"/>
  <c r="J39" i="5"/>
  <c r="V39" i="5"/>
  <c r="L39" i="5"/>
  <c r="I39" i="5"/>
  <c r="K38" i="5"/>
  <c r="J38" i="5"/>
  <c r="V38" i="5"/>
  <c r="L38" i="5"/>
  <c r="I38" i="5"/>
  <c r="K37" i="5"/>
  <c r="J37" i="5"/>
  <c r="V37" i="5"/>
  <c r="L37" i="5"/>
  <c r="I37" i="5"/>
  <c r="K36" i="5"/>
  <c r="J36" i="5"/>
  <c r="V36" i="5"/>
  <c r="L36" i="5"/>
  <c r="I36" i="5"/>
  <c r="K35" i="5"/>
  <c r="J35" i="5"/>
  <c r="L35" i="5"/>
  <c r="I35" i="5"/>
  <c r="K34" i="5"/>
  <c r="J34" i="5"/>
  <c r="S34" i="5"/>
  <c r="L34" i="5"/>
  <c r="I34" i="5"/>
  <c r="K33" i="5"/>
  <c r="J33" i="5"/>
  <c r="S33" i="5"/>
  <c r="L33" i="5"/>
  <c r="I33" i="5"/>
  <c r="K32" i="5"/>
  <c r="J32" i="5"/>
  <c r="S32" i="5"/>
  <c r="L32" i="5"/>
  <c r="I32" i="5"/>
  <c r="K31" i="5"/>
  <c r="J31" i="5"/>
  <c r="S31" i="5"/>
  <c r="L31" i="5"/>
  <c r="I31" i="5"/>
  <c r="K30" i="5"/>
  <c r="J30" i="5"/>
  <c r="S30" i="5"/>
  <c r="L30" i="5"/>
  <c r="I30" i="5"/>
  <c r="K29" i="5"/>
  <c r="J29" i="5"/>
  <c r="S29" i="5"/>
  <c r="L29" i="5"/>
  <c r="I29" i="5"/>
  <c r="K28" i="5"/>
  <c r="J28" i="5"/>
  <c r="S28" i="5"/>
  <c r="L28" i="5"/>
  <c r="I28" i="5"/>
  <c r="K27" i="5"/>
  <c r="J27" i="5"/>
  <c r="S27" i="5"/>
  <c r="S40" i="5" s="1"/>
  <c r="F12" i="4" s="1"/>
  <c r="L27" i="5"/>
  <c r="I27" i="5"/>
  <c r="I40" i="5" s="1"/>
  <c r="D12" i="4" s="1"/>
  <c r="P24" i="5"/>
  <c r="E11" i="4" s="1"/>
  <c r="K23" i="5"/>
  <c r="J23" i="5"/>
  <c r="S23" i="5"/>
  <c r="M23" i="5"/>
  <c r="I23" i="5"/>
  <c r="K22" i="5"/>
  <c r="J22" i="5"/>
  <c r="S22" i="5"/>
  <c r="M22" i="5"/>
  <c r="I22" i="5"/>
  <c r="K21" i="5"/>
  <c r="J21" i="5"/>
  <c r="S21" i="5"/>
  <c r="L21" i="5"/>
  <c r="I21" i="5"/>
  <c r="K20" i="5"/>
  <c r="J20" i="5"/>
  <c r="S20" i="5"/>
  <c r="L20" i="5"/>
  <c r="I20" i="5"/>
  <c r="K19" i="5"/>
  <c r="J19" i="5"/>
  <c r="V19" i="5"/>
  <c r="L19" i="5"/>
  <c r="I19" i="5"/>
  <c r="K18" i="5"/>
  <c r="J18" i="5"/>
  <c r="V18" i="5"/>
  <c r="L18" i="5"/>
  <c r="I18" i="5"/>
  <c r="K17" i="5"/>
  <c r="J17" i="5"/>
  <c r="V17" i="5"/>
  <c r="L17" i="5"/>
  <c r="I17" i="5"/>
  <c r="K16" i="5"/>
  <c r="J16" i="5"/>
  <c r="V16" i="5"/>
  <c r="V52" i="5" s="1"/>
  <c r="F14" i="4" s="1"/>
  <c r="L16" i="5"/>
  <c r="I16" i="5"/>
  <c r="K15" i="5"/>
  <c r="J15" i="5"/>
  <c r="L15" i="5"/>
  <c r="I15" i="5"/>
  <c r="K14" i="5"/>
  <c r="J14" i="5"/>
  <c r="S14" i="5"/>
  <c r="L14" i="5"/>
  <c r="I14" i="5"/>
  <c r="K13" i="5"/>
  <c r="J13" i="5"/>
  <c r="L13" i="5"/>
  <c r="I13" i="5"/>
  <c r="K12" i="5"/>
  <c r="J12" i="5"/>
  <c r="L12" i="5"/>
  <c r="I12" i="5"/>
  <c r="K11" i="5"/>
  <c r="K53" i="5" s="1"/>
  <c r="J11" i="5"/>
  <c r="L11" i="5"/>
  <c r="I11" i="5"/>
  <c r="J20" i="3"/>
  <c r="M24" i="5" l="1"/>
  <c r="C11" i="4" s="1"/>
  <c r="L40" i="5"/>
  <c r="B12" i="4" s="1"/>
  <c r="I50" i="5"/>
  <c r="D13" i="4" s="1"/>
  <c r="J20" i="2"/>
  <c r="L24" i="5"/>
  <c r="B11" i="4" s="1"/>
  <c r="H24" i="5"/>
  <c r="S24" i="5"/>
  <c r="F11" i="4" s="1"/>
  <c r="V53" i="5"/>
  <c r="F16" i="4" s="1"/>
  <c r="I24" i="5"/>
  <c r="D11" i="4" s="1"/>
  <c r="H52" i="5"/>
  <c r="L52" i="5" l="1"/>
  <c r="B14" i="4" s="1"/>
  <c r="D17" i="3" s="1"/>
  <c r="D17" i="2" s="1"/>
  <c r="M52" i="5"/>
  <c r="L53" i="5"/>
  <c r="B16" i="4" s="1"/>
  <c r="S52" i="5"/>
  <c r="E14" i="4" s="1"/>
  <c r="I52" i="5"/>
  <c r="D14" i="4" s="1"/>
  <c r="F17" i="3" s="1"/>
  <c r="F17" i="2" s="1"/>
  <c r="F20" i="2" s="1"/>
  <c r="I53" i="5"/>
  <c r="J24" i="3"/>
  <c r="J24" i="2" s="1"/>
  <c r="J22" i="3"/>
  <c r="J22" i="2" s="1"/>
  <c r="J23" i="3"/>
  <c r="J23" i="2" s="1"/>
  <c r="F24" i="3"/>
  <c r="F24" i="2" s="1"/>
  <c r="F22" i="3"/>
  <c r="F22" i="2" s="1"/>
  <c r="F20" i="3"/>
  <c r="F23" i="3"/>
  <c r="F23" i="2" s="1"/>
  <c r="J28" i="2" l="1"/>
  <c r="J26" i="2"/>
  <c r="D16" i="4"/>
  <c r="B7" i="1"/>
  <c r="C14" i="4"/>
  <c r="E17" i="3" s="1"/>
  <c r="E17" i="2" s="1"/>
  <c r="H53" i="5"/>
  <c r="M53" i="5"/>
  <c r="C16" i="4" s="1"/>
  <c r="S53" i="5"/>
  <c r="E16" i="4" s="1"/>
  <c r="J26" i="3"/>
  <c r="J28" i="3" l="1"/>
  <c r="C7" i="1"/>
  <c r="C8" i="1" s="1"/>
  <c r="B8" i="1"/>
  <c r="G7" i="1"/>
  <c r="G8" i="1" s="1"/>
  <c r="I29" i="3"/>
  <c r="J29" i="3" s="1"/>
  <c r="J31" i="3" s="1"/>
  <c r="B9" i="1" l="1"/>
  <c r="I29" i="2" l="1"/>
  <c r="J29" i="2" s="1"/>
  <c r="G9" i="1"/>
  <c r="B10" i="1"/>
  <c r="I30" i="2" l="1"/>
  <c r="J30" i="2" s="1"/>
  <c r="J31" i="2" s="1"/>
  <c r="G10" i="1"/>
  <c r="G11" i="1" s="1"/>
</calcChain>
</file>

<file path=xl/sharedStrings.xml><?xml version="1.0" encoding="utf-8"?>
<sst xmlns="http://schemas.openxmlformats.org/spreadsheetml/2006/main" count="311" uniqueCount="169">
  <si>
    <t>Rekapitulácia rozpočtu</t>
  </si>
  <si>
    <t>Stavba Rekonštrukcia havarijného stavu strechy Kultúrneho domu v obci Kvakovce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</si>
  <si>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</si>
  <si>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</si>
  <si>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</si>
  <si>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</si>
  <si>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</si>
  <si>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</si>
  <si>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</si>
  <si>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</si>
  <si>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</si>
  <si>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</si>
  <si>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</si>
  <si>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</si>
  <si>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 </t>
  </si>
  <si>
    <t>Objekt Vlastný</t>
  </si>
  <si>
    <t xml:space="preserve">Ks: </t>
  </si>
  <si>
    <t xml:space="preserve">Zákazka: </t>
  </si>
  <si>
    <t>Spracoval: Ing. Ján Halgaš</t>
  </si>
  <si>
    <t xml:space="preserve">Dňa </t>
  </si>
  <si>
    <t>Odberateľ: Obec Kvakovce</t>
  </si>
  <si>
    <t xml:space="preserve">Projektant: 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</si>
  <si>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</si>
  <si>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</si>
  <si>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</si>
  <si>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</si>
  <si>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</si>
  <si>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</si>
  <si>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</si>
  <si>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</si>
  <si>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</si>
  <si>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</si>
  <si>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</si>
  <si>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</si>
  <si>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</si>
  <si>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</si>
  <si>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</si>
  <si>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</si>
  <si>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</si>
  <si>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</si>
  <si>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</si>
  <si>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</si>
  <si>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</si>
  <si>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</si>
  <si>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</si>
  <si>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</si>
  <si>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</si>
  <si>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</si>
  <si>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</si>
  <si>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</si>
  <si>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</si>
  <si>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</si>
  <si>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</si>
  <si>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</si>
  <si>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</si>
  <si>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</si>
  <si>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</si>
  <si>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</si>
  <si>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</si>
  <si>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</si>
  <si>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</si>
  <si>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</si>
  <si>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PSV</t>
  </si>
  <si>
    <t>KONŠTRUKCIE TESÁRSKE</t>
  </si>
  <si>
    <t>KONŠTRUKCIE KLAMPIARSKE</t>
  </si>
  <si>
    <t>KRYTINY TVRDÉ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</si>
  <si>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</si>
  <si>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</si>
  <si>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</si>
  <si>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</si>
  <si>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</si>
  <si>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</si>
  <si>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</si>
  <si>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</si>
  <si>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</si>
  <si>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</si>
  <si>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</si>
  <si>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</si>
  <si>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Rekonštrukcia havarijného stavu strechy Kultúrneho domu v obci Kvakovce</t>
  </si>
  <si>
    <t>762/A 1</t>
  </si>
  <si>
    <t xml:space="preserve"> 762341410</t>
  </si>
  <si>
    <t>Montáž debnenia odkvapov a štítových ríms z dosiek hrubých, hobľovaných hr. do 32 mm - čelovka</t>
  </si>
  <si>
    <t>m2</t>
  </si>
  <si>
    <t xml:space="preserve"> 762342203</t>
  </si>
  <si>
    <t>Montáž  latovania striech pri vzdialenosti lát 220-360 mm</t>
  </si>
  <si>
    <t xml:space="preserve"> 762342210</t>
  </si>
  <si>
    <t>Montáž latovania striech - kontralaty rozpon 80-120 cm</t>
  </si>
  <si>
    <t xml:space="preserve"> 762395000</t>
  </si>
  <si>
    <t>Spojovacie a ochranné prostriedky svorky, dosky, klince, pásová oceľ, vruty, impregnácia</t>
  </si>
  <si>
    <t>m3</t>
  </si>
  <si>
    <t xml:space="preserve"> 998762102</t>
  </si>
  <si>
    <t>Presun hmôt pre konštrukcie tesárske v objektoch výšky do 12 m</t>
  </si>
  <si>
    <t>t</t>
  </si>
  <si>
    <t>762/B 1</t>
  </si>
  <si>
    <t xml:space="preserve"> 762331812</t>
  </si>
  <si>
    <t>Demontáž viazaných konštrukcií krovov so sklonom  do 60 st.  prierez. plochy 120 - 224 cm2   0.014t</t>
  </si>
  <si>
    <t>m</t>
  </si>
  <si>
    <t xml:space="preserve"> 762342811</t>
  </si>
  <si>
    <t>Demontáž latovania striech so sklonom do 60 st. pri osovej vzdialenosti lát do 0,22 m    0.007t</t>
  </si>
  <si>
    <t xml:space="preserve"> 762343811</t>
  </si>
  <si>
    <t>Demontáž debnenia odkvapov a štítových ríms z dosiek hrubých, hobľovaných hr. do 32 mm,  -0.01700t</t>
  </si>
  <si>
    <t xml:space="preserve"> 762351812</t>
  </si>
  <si>
    <t>Demontáž nadstrešných konštrukcií krovov, svetlíkov z hraneného reziva plochy 120-224 cm2    0.014t</t>
  </si>
  <si>
    <t>762/C 1</t>
  </si>
  <si>
    <t xml:space="preserve"> 762332932</t>
  </si>
  <si>
    <t>Viazané konštrukcie krovov vyrezanie časti strešnej väzby doplnenie z hranolčekov plochy 120-224 cm2</t>
  </si>
  <si>
    <t xml:space="preserve"> 762332933</t>
  </si>
  <si>
    <t>Viazané konštrukcie krovov vyrezanie časti strešnej väzby doplnenie z hranolčekov plochy 224-288 cm2</t>
  </si>
  <si>
    <t>S/S80</t>
  </si>
  <si>
    <t xml:space="preserve"> 6051010200</t>
  </si>
  <si>
    <t>Dosky hobľované hr. 25 mm</t>
  </si>
  <si>
    <t xml:space="preserve"> 6053340500</t>
  </si>
  <si>
    <t xml:space="preserve">Laty opracované SM/JD akosť I do 25cm2  vrátane impregnácie </t>
  </si>
  <si>
    <t>764/A 1</t>
  </si>
  <si>
    <t xml:space="preserve"> 764318200</t>
  </si>
  <si>
    <t xml:space="preserve">Krytiny z lakoplastovaného plechu tvar škridla vrátane doplnkov </t>
  </si>
  <si>
    <t xml:space="preserve">M2   </t>
  </si>
  <si>
    <t>764/A 6</t>
  </si>
  <si>
    <t xml:space="preserve"> 764172077</t>
  </si>
  <si>
    <t xml:space="preserve">Nárožie z plechu lakoplastovaného vrátane tesnenia pre strechu </t>
  </si>
  <si>
    <t xml:space="preserve"> 764173206</t>
  </si>
  <si>
    <t xml:space="preserve">Hrebenáč z plechu lakoplastovaného  vrátane tesnenia pre strechu </t>
  </si>
  <si>
    <t xml:space="preserve"> 764173521</t>
  </si>
  <si>
    <t xml:space="preserve">Čelo hrebenáča z plechu lakoplastovaného  vrátane tesnenia pre strechu </t>
  </si>
  <si>
    <t>kus</t>
  </si>
  <si>
    <t xml:space="preserve"> 764173541</t>
  </si>
  <si>
    <t>Sneholap pre strechy lakoplastované</t>
  </si>
  <si>
    <t xml:space="preserve"> 764352300</t>
  </si>
  <si>
    <t>Žľaby pododkvapové z poplastovaného plechu hr. 0,6 mm,priemer 150 mm, háky, čelá</t>
  </si>
  <si>
    <t xml:space="preserve"> 764359221</t>
  </si>
  <si>
    <t>Kotkík žľabový z poplastovaného plechu hr. 0,6 mm, 100/150 mm</t>
  </si>
  <si>
    <t xml:space="preserve"> 764454212</t>
  </si>
  <si>
    <t>Odpadové rúry z poplastovaného plechu hr. 0,6 mm,priemer 120 mm vrátane kolien, objímok</t>
  </si>
  <si>
    <t>764/A 7</t>
  </si>
  <si>
    <t xml:space="preserve"> 998764102</t>
  </si>
  <si>
    <t>Presun hmôt pre konštrukcie klampiarske v objektoch výšky nad 6 do 12 m</t>
  </si>
  <si>
    <t>764/B 1</t>
  </si>
  <si>
    <t xml:space="preserve"> 764352810</t>
  </si>
  <si>
    <t>Demontáž žľabov pododkvapových polkruhových so sklonom do 30° rš 330 mm   0,0033t</t>
  </si>
  <si>
    <t xml:space="preserve"> 764359820</t>
  </si>
  <si>
    <t>Demontáž kotlíka oválneho a štvorhranného, so sklonom žľabu do 30°    0,0032t</t>
  </si>
  <si>
    <t xml:space="preserve"> 764453831</t>
  </si>
  <si>
    <t>Demontáž odbočky odpadovej rúry so stranou alebo priemere zo 75 mm na 100 mm</t>
  </si>
  <si>
    <t xml:space="preserve"> 764453842</t>
  </si>
  <si>
    <t>Demontáž odpadového kolena horného dvojitého 75 mm 100 mm,  -0,00210t</t>
  </si>
  <si>
    <t xml:space="preserve"> 13/B 1</t>
  </si>
  <si>
    <t xml:space="preserve"> SKLADKA</t>
  </si>
  <si>
    <t>Poplatok za uloženie sute (AZC) na skládku vrátane naloženia, dopravy a zloženia</t>
  </si>
  <si>
    <t>T</t>
  </si>
  <si>
    <t>765/A 1</t>
  </si>
  <si>
    <t xml:space="preserve"> 765901022</t>
  </si>
  <si>
    <t>Strešná fólia kontaktná paropriepustná 150 g/m2</t>
  </si>
  <si>
    <t xml:space="preserve"> 998765102</t>
  </si>
  <si>
    <t>Presun hmôt pre tvrdé krytiny v objektoch výšky nad 6 do 12 m</t>
  </si>
  <si>
    <t>765/B 1</t>
  </si>
  <si>
    <t xml:space="preserve"> 765321810</t>
  </si>
  <si>
    <t>Demontáž azbestocement. krytiny z AZC štvorcov do sutiny na debnenie s lepenkou    0,01400t</t>
  </si>
  <si>
    <t xml:space="preserve"> 765321840</t>
  </si>
  <si>
    <t>Príplatok k cene za sklon od 30° do 45° azbestocementovej krytiny z AZC štvorcov alebo šablón do sutinového odpadu</t>
  </si>
  <si>
    <t xml:space="preserve"> 765328811</t>
  </si>
  <si>
    <t>Demontáž hrebeňov a nároží AZC do sute krytiny hladkej 0,00200 t</t>
  </si>
  <si>
    <t xml:space="preserve"> 765328840</t>
  </si>
  <si>
    <t>Demontáž hrebeňov a nároží AZC do sute, príplatok k cene za sklon nad 30° do 75°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</si>
  <si>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</si>
  <si>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</si>
  <si>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</si>
  <si>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</si>
  <si>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</si>
  <si>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Dátum: 18.02.2020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</si>
</sst>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6" fontId="14" fillId="0" borderId="94" xfId="0" applyNumberFormat="1" applyFont="1" applyBorder="1"/>
    <xf numFmtId="14" fontId="5" fillId="0" borderId="25" xfId="0" applyNumberFormat="1" applyFont="1" applyFill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workbookViewId="0">
      <selection activeCell="A15" sqref="A15:XFD28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4" t="s">
        <v>1</v>
      </c>
      <c r="B4" s="194"/>
      <c r="C4" s="194"/>
      <c r="D4" s="194"/>
      <c r="E4" s="194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61" t="s">
        <v>12</v>
      </c>
      <c r="B7" s="68">
        <f>'SO 14604'!I53-Rekapitulácia!D7</f>
        <v>0</v>
      </c>
      <c r="C7" s="68">
        <f>'Kryci_list 14604'!J26</f>
        <v>0</v>
      </c>
      <c r="D7" s="68">
        <v>0</v>
      </c>
      <c r="E7" s="68">
        <f>'Kryci_list 14604'!J17</f>
        <v>0</v>
      </c>
      <c r="F7" s="68">
        <v>0</v>
      </c>
      <c r="G7" s="68">
        <f>B7+C7+D7+E7+F7</f>
        <v>0</v>
      </c>
      <c r="K7">
        <f>'SO 14604'!K53</f>
        <v>0</v>
      </c>
      <c r="Q7">
        <v>30.126000000000001</v>
      </c>
    </row>
    <row r="8" spans="1:26" x14ac:dyDescent="0.25">
      <c r="A8" s="185" t="s">
        <v>163</v>
      </c>
      <c r="B8" s="186">
        <f>SUM(B7:B7)</f>
        <v>0</v>
      </c>
      <c r="C8" s="186">
        <f>SUM(C7:C7)</f>
        <v>0</v>
      </c>
      <c r="D8" s="186">
        <f>SUM(D7:D7)</f>
        <v>0</v>
      </c>
      <c r="E8" s="186">
        <f>SUM(E7:E7)</f>
        <v>0</v>
      </c>
      <c r="F8" s="186">
        <f>SUM(F7:F7)</f>
        <v>0</v>
      </c>
      <c r="G8" s="186">
        <f>SUM(G7:G7)-SUM(Z7:Z7)</f>
        <v>0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</row>
    <row r="9" spans="1:26" x14ac:dyDescent="0.25">
      <c r="A9" s="183" t="s">
        <v>164</v>
      </c>
      <c r="B9" s="184">
        <f>G8-SUM(Rekapitulácia!K7:'Rekapitulácia'!K7)*1</f>
        <v>0</v>
      </c>
      <c r="C9" s="184"/>
      <c r="D9" s="184"/>
      <c r="E9" s="184"/>
      <c r="F9" s="184"/>
      <c r="G9" s="184">
        <f>ROUND(((ROUND(B9,2)*20)/100),2)*1</f>
        <v>0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</row>
    <row r="10" spans="1:26" x14ac:dyDescent="0.25">
      <c r="A10" s="5" t="s">
        <v>165</v>
      </c>
      <c r="B10" s="181">
        <f>(G8-B9)</f>
        <v>0</v>
      </c>
      <c r="C10" s="181"/>
      <c r="D10" s="181"/>
      <c r="E10" s="181"/>
      <c r="F10" s="181"/>
      <c r="G10" s="181">
        <f>ROUND(((ROUND(B10,2)*0)/100),2)</f>
        <v>0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5" t="s">
        <v>166</v>
      </c>
      <c r="B11" s="181"/>
      <c r="C11" s="181"/>
      <c r="D11" s="181"/>
      <c r="E11" s="181"/>
      <c r="F11" s="181"/>
      <c r="G11" s="181">
        <f>SUM(G8:G10)</f>
        <v>0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0"/>
      <c r="B12" s="182"/>
      <c r="C12" s="182"/>
      <c r="D12" s="182"/>
      <c r="E12" s="182"/>
      <c r="F12" s="182"/>
      <c r="G12" s="182"/>
    </row>
    <row r="13" spans="1:26" x14ac:dyDescent="0.25">
      <c r="A13" s="10"/>
      <c r="B13" s="182"/>
      <c r="C13" s="182"/>
      <c r="D13" s="182"/>
      <c r="E13" s="182"/>
      <c r="F13" s="182"/>
      <c r="G13" s="182"/>
    </row>
    <row r="14" spans="1:26" x14ac:dyDescent="0.25">
      <c r="A14" s="10"/>
      <c r="B14" s="182"/>
      <c r="C14" s="182"/>
      <c r="D14" s="182"/>
      <c r="E14" s="182"/>
      <c r="F14" s="182"/>
      <c r="G14" s="182"/>
    </row>
    <row r="15" spans="1:26" x14ac:dyDescent="0.25">
      <c r="A15" s="10"/>
      <c r="B15" s="182"/>
      <c r="C15" s="182"/>
      <c r="D15" s="182"/>
      <c r="E15" s="182"/>
      <c r="F15" s="182"/>
      <c r="G15" s="182"/>
    </row>
    <row r="16" spans="1:26" x14ac:dyDescent="0.25">
      <c r="A16" s="10"/>
      <c r="B16" s="182"/>
      <c r="C16" s="182"/>
      <c r="D16" s="182"/>
      <c r="E16" s="182"/>
      <c r="F16" s="182"/>
      <c r="G16" s="182"/>
    </row>
    <row r="17" spans="1:7" x14ac:dyDescent="0.25">
      <c r="A17" s="10"/>
      <c r="B17" s="182"/>
      <c r="C17" s="182"/>
      <c r="D17" s="182"/>
      <c r="E17" s="182"/>
      <c r="F17" s="182"/>
      <c r="G17" s="182"/>
    </row>
    <row r="18" spans="1:7" x14ac:dyDescent="0.25">
      <c r="A18" s="10"/>
      <c r="B18" s="182"/>
      <c r="C18" s="182"/>
      <c r="D18" s="182"/>
      <c r="E18" s="182"/>
      <c r="F18" s="182"/>
      <c r="G18" s="182"/>
    </row>
    <row r="19" spans="1:7" x14ac:dyDescent="0.25">
      <c r="A19" s="10"/>
      <c r="B19" s="182"/>
      <c r="C19" s="182"/>
      <c r="D19" s="182"/>
      <c r="E19" s="182"/>
      <c r="F19" s="182"/>
      <c r="G19" s="182"/>
    </row>
    <row r="20" spans="1:7" x14ac:dyDescent="0.25">
      <c r="A20" s="1"/>
      <c r="B20" s="142"/>
      <c r="C20" s="142"/>
      <c r="D20" s="142"/>
      <c r="E20" s="142"/>
      <c r="F20" s="142"/>
      <c r="G20" s="142"/>
    </row>
    <row r="21" spans="1:7" x14ac:dyDescent="0.25">
      <c r="A21" s="1"/>
      <c r="B21" s="142"/>
      <c r="C21" s="142"/>
      <c r="D21" s="142"/>
      <c r="E21" s="142"/>
      <c r="F21" s="142"/>
      <c r="G21" s="142"/>
    </row>
    <row r="22" spans="1:7" x14ac:dyDescent="0.25">
      <c r="A22" s="1"/>
      <c r="B22" s="142"/>
      <c r="C22" s="142"/>
      <c r="D22" s="142"/>
      <c r="E22" s="142"/>
      <c r="F22" s="142"/>
      <c r="G22" s="142"/>
    </row>
    <row r="23" spans="1:7" x14ac:dyDescent="0.25">
      <c r="A23" s="1"/>
      <c r="B23" s="142"/>
      <c r="C23" s="142"/>
      <c r="D23" s="142"/>
      <c r="E23" s="142"/>
      <c r="F23" s="142"/>
      <c r="G23" s="142"/>
    </row>
    <row r="24" spans="1:7" x14ac:dyDescent="0.25">
      <c r="A24" s="1"/>
      <c r="B24" s="142"/>
      <c r="C24" s="142"/>
      <c r="D24" s="142"/>
      <c r="E24" s="142"/>
      <c r="F24" s="142"/>
      <c r="G24" s="142"/>
    </row>
    <row r="25" spans="1:7" x14ac:dyDescent="0.25">
      <c r="A25" s="1"/>
      <c r="B25" s="142"/>
      <c r="C25" s="142"/>
      <c r="D25" s="142"/>
      <c r="E25" s="142"/>
      <c r="F25" s="142"/>
      <c r="G25" s="142"/>
    </row>
    <row r="26" spans="1:7" x14ac:dyDescent="0.25">
      <c r="A26" s="1"/>
      <c r="B26" s="142"/>
      <c r="C26" s="142"/>
      <c r="D26" s="142"/>
      <c r="E26" s="142"/>
      <c r="F26" s="142"/>
      <c r="G26" s="142"/>
    </row>
    <row r="27" spans="1:7" x14ac:dyDescent="0.25">
      <c r="A27" s="1"/>
      <c r="B27" s="142"/>
      <c r="C27" s="142"/>
      <c r="D27" s="142"/>
      <c r="E27" s="142"/>
      <c r="F27" s="142"/>
      <c r="G27" s="142"/>
    </row>
    <row r="28" spans="1:7" x14ac:dyDescent="0.25">
      <c r="A28" s="1"/>
      <c r="B28" s="142"/>
      <c r="C28" s="142"/>
      <c r="D28" s="142"/>
      <c r="E28" s="142"/>
      <c r="F28" s="142"/>
      <c r="G28" s="142"/>
    </row>
    <row r="29" spans="1:7" x14ac:dyDescent="0.25">
      <c r="A29" s="1"/>
      <c r="B29" s="142"/>
      <c r="C29" s="142"/>
      <c r="D29" s="142"/>
      <c r="E29" s="142"/>
      <c r="F29" s="142"/>
      <c r="G29" s="142"/>
    </row>
    <row r="30" spans="1:7" x14ac:dyDescent="0.25">
      <c r="A30" s="1"/>
      <c r="B30" s="142"/>
      <c r="C30" s="142"/>
      <c r="D30" s="142"/>
      <c r="E30" s="142"/>
      <c r="F30" s="142"/>
      <c r="G30" s="142"/>
    </row>
    <row r="31" spans="1:7" x14ac:dyDescent="0.25">
      <c r="A31" s="1"/>
      <c r="B31" s="142"/>
      <c r="C31" s="142"/>
      <c r="D31" s="142"/>
      <c r="E31" s="142"/>
      <c r="F31" s="142"/>
      <c r="G31" s="142"/>
    </row>
    <row r="32" spans="1:7" x14ac:dyDescent="0.25">
      <c r="A32" s="1"/>
      <c r="B32" s="142"/>
      <c r="C32" s="142"/>
      <c r="D32" s="142"/>
      <c r="E32" s="142"/>
      <c r="F32" s="142"/>
      <c r="G32" s="142"/>
    </row>
    <row r="33" spans="1:7" x14ac:dyDescent="0.25">
      <c r="A33" s="1"/>
      <c r="B33" s="142"/>
      <c r="C33" s="142"/>
      <c r="D33" s="142"/>
      <c r="E33" s="142"/>
      <c r="F33" s="142"/>
      <c r="G33" s="142"/>
    </row>
    <row r="34" spans="1:7" x14ac:dyDescent="0.25">
      <c r="A34" s="1"/>
      <c r="B34" s="142"/>
      <c r="C34" s="142"/>
      <c r="D34" s="142"/>
      <c r="E34" s="142"/>
      <c r="F34" s="142"/>
      <c r="G34" s="142"/>
    </row>
    <row r="35" spans="1:7" x14ac:dyDescent="0.25">
      <c r="A35" s="1"/>
      <c r="B35" s="142"/>
      <c r="C35" s="142"/>
      <c r="D35" s="142"/>
      <c r="E35" s="142"/>
      <c r="F35" s="142"/>
      <c r="G35" s="142"/>
    </row>
    <row r="36" spans="1:7" x14ac:dyDescent="0.25">
      <c r="A36" s="1"/>
      <c r="B36" s="142"/>
      <c r="C36" s="142"/>
      <c r="D36" s="142"/>
      <c r="E36" s="142"/>
      <c r="F36" s="142"/>
      <c r="G36" s="142"/>
    </row>
    <row r="37" spans="1:7" x14ac:dyDescent="0.25">
      <c r="B37" s="180"/>
      <c r="C37" s="180"/>
      <c r="D37" s="180"/>
      <c r="E37" s="180"/>
      <c r="F37" s="180"/>
      <c r="G37" s="180"/>
    </row>
    <row r="38" spans="1:7" x14ac:dyDescent="0.25">
      <c r="B38" s="180"/>
      <c r="C38" s="180"/>
      <c r="D38" s="180"/>
      <c r="E38" s="180"/>
      <c r="F38" s="180"/>
      <c r="G38" s="180"/>
    </row>
    <row r="39" spans="1:7" x14ac:dyDescent="0.25">
      <c r="B39" s="180"/>
      <c r="C39" s="180"/>
      <c r="D39" s="180"/>
      <c r="E39" s="180"/>
      <c r="F39" s="180"/>
      <c r="G39" s="180"/>
    </row>
    <row r="40" spans="1:7" x14ac:dyDescent="0.25">
      <c r="B40" s="180"/>
      <c r="C40" s="180"/>
      <c r="D40" s="180"/>
      <c r="E40" s="180"/>
      <c r="F40" s="180"/>
      <c r="G40" s="180"/>
    </row>
    <row r="41" spans="1:7" x14ac:dyDescent="0.25">
      <c r="B41" s="180"/>
      <c r="C41" s="180"/>
      <c r="D41" s="180"/>
      <c r="E41" s="180"/>
      <c r="F41" s="180"/>
      <c r="G41" s="180"/>
    </row>
    <row r="42" spans="1:7" x14ac:dyDescent="0.25">
      <c r="B42" s="180"/>
      <c r="C42" s="180"/>
      <c r="D42" s="180"/>
      <c r="E42" s="180"/>
      <c r="F42" s="180"/>
      <c r="G42" s="180"/>
    </row>
    <row r="43" spans="1:7" x14ac:dyDescent="0.25">
      <c r="B43" s="180"/>
      <c r="C43" s="180"/>
      <c r="D43" s="180"/>
      <c r="E43" s="180"/>
      <c r="F43" s="180"/>
      <c r="G43" s="180"/>
    </row>
    <row r="44" spans="1:7" x14ac:dyDescent="0.25">
      <c r="B44" s="180"/>
      <c r="C44" s="180"/>
      <c r="D44" s="180"/>
      <c r="E44" s="180"/>
      <c r="F44" s="180"/>
      <c r="G44" s="180"/>
    </row>
    <row r="45" spans="1:7" x14ac:dyDescent="0.25">
      <c r="B45" s="180"/>
      <c r="C45" s="180"/>
      <c r="D45" s="180"/>
      <c r="E45" s="180"/>
      <c r="F45" s="180"/>
      <c r="G45" s="180"/>
    </row>
    <row r="46" spans="1:7" x14ac:dyDescent="0.25">
      <c r="B46" s="180"/>
      <c r="C46" s="180"/>
      <c r="D46" s="180"/>
      <c r="E46" s="180"/>
      <c r="F46" s="180"/>
      <c r="G46" s="180"/>
    </row>
    <row r="47" spans="1:7" x14ac:dyDescent="0.25">
      <c r="B47" s="180"/>
      <c r="C47" s="180"/>
      <c r="D47" s="180"/>
      <c r="E47" s="180"/>
      <c r="F47" s="180"/>
      <c r="G47" s="180"/>
    </row>
    <row r="48" spans="1:7" x14ac:dyDescent="0.25">
      <c r="B48" s="180"/>
      <c r="C48" s="180"/>
      <c r="D48" s="180"/>
      <c r="E48" s="180"/>
      <c r="F48" s="180"/>
      <c r="G48" s="180"/>
    </row>
    <row r="49" spans="2:7" x14ac:dyDescent="0.25">
      <c r="B49" s="180"/>
      <c r="C49" s="180"/>
      <c r="D49" s="180"/>
      <c r="E49" s="180"/>
      <c r="F49" s="180"/>
      <c r="G49" s="180"/>
    </row>
    <row r="50" spans="2:7" x14ac:dyDescent="0.25">
      <c r="B50" s="180"/>
      <c r="C50" s="180"/>
      <c r="D50" s="180"/>
      <c r="E50" s="180"/>
      <c r="F50" s="180"/>
      <c r="G50" s="180"/>
    </row>
    <row r="51" spans="2:7" x14ac:dyDescent="0.25">
      <c r="B51" s="180"/>
      <c r="C51" s="180"/>
      <c r="D51" s="180"/>
      <c r="E51" s="180"/>
      <c r="F51" s="180"/>
      <c r="G51" s="180"/>
    </row>
    <row r="52" spans="2:7" x14ac:dyDescent="0.25">
      <c r="B52" s="180"/>
      <c r="C52" s="180"/>
      <c r="D52" s="180"/>
      <c r="E52" s="180"/>
      <c r="F52" s="180"/>
      <c r="G52" s="180"/>
    </row>
    <row r="53" spans="2:7" x14ac:dyDescent="0.25">
      <c r="B53" s="180"/>
      <c r="C53" s="180"/>
      <c r="D53" s="180"/>
      <c r="E53" s="180"/>
      <c r="F53" s="180"/>
      <c r="G53" s="180"/>
    </row>
    <row r="54" spans="2:7" x14ac:dyDescent="0.25">
      <c r="B54" s="180"/>
      <c r="C54" s="180"/>
      <c r="D54" s="180"/>
      <c r="E54" s="180"/>
      <c r="F54" s="180"/>
      <c r="G54" s="180"/>
    </row>
    <row r="55" spans="2:7" x14ac:dyDescent="0.25">
      <c r="B55" s="180"/>
      <c r="C55" s="180"/>
      <c r="D55" s="180"/>
      <c r="E55" s="180"/>
      <c r="F55" s="180"/>
      <c r="G55" s="180"/>
    </row>
    <row r="56" spans="2:7" x14ac:dyDescent="0.25">
      <c r="B56" s="180"/>
      <c r="C56" s="180"/>
      <c r="D56" s="180"/>
      <c r="E56" s="180"/>
      <c r="F56" s="180"/>
      <c r="G56" s="180"/>
    </row>
    <row r="57" spans="2:7" x14ac:dyDescent="0.25">
      <c r="B57" s="180"/>
      <c r="C57" s="180"/>
      <c r="D57" s="180"/>
      <c r="E57" s="180"/>
      <c r="F57" s="180"/>
      <c r="G57" s="180"/>
    </row>
    <row r="58" spans="2:7" x14ac:dyDescent="0.25">
      <c r="B58" s="180"/>
      <c r="C58" s="180"/>
      <c r="D58" s="180"/>
      <c r="E58" s="180"/>
      <c r="F58" s="180"/>
      <c r="G58" s="180"/>
    </row>
    <row r="59" spans="2:7" x14ac:dyDescent="0.25">
      <c r="B59" s="180"/>
      <c r="C59" s="180"/>
      <c r="D59" s="180"/>
      <c r="E59" s="180"/>
      <c r="F59" s="180"/>
      <c r="G59" s="180"/>
    </row>
    <row r="60" spans="2:7" x14ac:dyDescent="0.25">
      <c r="B60" s="180"/>
      <c r="C60" s="180"/>
      <c r="D60" s="180"/>
      <c r="E60" s="180"/>
      <c r="F60" s="180"/>
      <c r="G60" s="180"/>
    </row>
    <row r="61" spans="2:7" x14ac:dyDescent="0.25">
      <c r="B61" s="180"/>
      <c r="C61" s="180"/>
      <c r="D61" s="180"/>
      <c r="E61" s="180"/>
      <c r="F61" s="180"/>
      <c r="G61" s="180"/>
    </row>
    <row r="62" spans="2:7" x14ac:dyDescent="0.25">
      <c r="B62" s="180"/>
      <c r="C62" s="180"/>
      <c r="D62" s="180"/>
      <c r="E62" s="180"/>
      <c r="F62" s="180"/>
      <c r="G62" s="180"/>
    </row>
    <row r="63" spans="2:7" x14ac:dyDescent="0.25">
      <c r="B63" s="180"/>
      <c r="C63" s="180"/>
      <c r="D63" s="180"/>
      <c r="E63" s="180"/>
      <c r="F63" s="180"/>
      <c r="G63" s="180"/>
    </row>
    <row r="64" spans="2:7" x14ac:dyDescent="0.25">
      <c r="B64" s="180"/>
      <c r="C64" s="180"/>
      <c r="D64" s="180"/>
      <c r="E64" s="180"/>
      <c r="F64" s="180"/>
      <c r="G64" s="180"/>
    </row>
    <row r="65" spans="2:7" x14ac:dyDescent="0.25">
      <c r="B65" s="180"/>
      <c r="C65" s="180"/>
      <c r="D65" s="180"/>
      <c r="E65" s="180"/>
      <c r="F65" s="180"/>
      <c r="G65" s="180"/>
    </row>
    <row r="66" spans="2:7" x14ac:dyDescent="0.25">
      <c r="B66" s="180"/>
      <c r="C66" s="180"/>
      <c r="D66" s="180"/>
      <c r="E66" s="180"/>
      <c r="F66" s="180"/>
      <c r="G66" s="180"/>
    </row>
    <row r="67" spans="2:7" x14ac:dyDescent="0.25">
      <c r="B67" s="180"/>
      <c r="C67" s="180"/>
      <c r="D67" s="180"/>
      <c r="E67" s="180"/>
      <c r="F67" s="180"/>
      <c r="G67" s="180"/>
    </row>
    <row r="68" spans="2:7" x14ac:dyDescent="0.25">
      <c r="B68" s="180"/>
      <c r="C68" s="180"/>
      <c r="D68" s="180"/>
      <c r="E68" s="180"/>
      <c r="F68" s="180"/>
      <c r="G68" s="180"/>
    </row>
    <row r="69" spans="2:7" x14ac:dyDescent="0.25">
      <c r="B69" s="180"/>
      <c r="C69" s="180"/>
      <c r="D69" s="180"/>
      <c r="E69" s="180"/>
      <c r="F69" s="180"/>
      <c r="G69" s="180"/>
    </row>
    <row r="70" spans="2:7" x14ac:dyDescent="0.25">
      <c r="B70" s="180"/>
      <c r="C70" s="180"/>
      <c r="D70" s="180"/>
      <c r="E70" s="180"/>
      <c r="F70" s="180"/>
      <c r="G70" s="180"/>
    </row>
    <row r="71" spans="2:7" x14ac:dyDescent="0.25">
      <c r="B71" s="180"/>
      <c r="C71" s="180"/>
      <c r="D71" s="180"/>
      <c r="E71" s="180"/>
      <c r="F71" s="180"/>
      <c r="G71" s="180"/>
    </row>
    <row r="72" spans="2:7" x14ac:dyDescent="0.25">
      <c r="B72" s="180"/>
      <c r="C72" s="180"/>
      <c r="D72" s="180"/>
      <c r="E72" s="180"/>
      <c r="F72" s="180"/>
      <c r="G72" s="180"/>
    </row>
    <row r="73" spans="2:7" x14ac:dyDescent="0.25">
      <c r="B73" s="180"/>
      <c r="C73" s="180"/>
      <c r="D73" s="180"/>
      <c r="E73" s="180"/>
      <c r="F73" s="180"/>
      <c r="G73" s="180"/>
    </row>
    <row r="74" spans="2:7" x14ac:dyDescent="0.25">
      <c r="B74" s="180"/>
      <c r="C74" s="180"/>
      <c r="D74" s="180"/>
      <c r="E74" s="180"/>
      <c r="F74" s="180"/>
      <c r="G74" s="180"/>
    </row>
    <row r="75" spans="2:7" x14ac:dyDescent="0.25">
      <c r="B75" s="180"/>
      <c r="C75" s="180"/>
      <c r="D75" s="180"/>
      <c r="E75" s="180"/>
      <c r="F75" s="180"/>
      <c r="G75" s="180"/>
    </row>
    <row r="76" spans="2:7" x14ac:dyDescent="0.25">
      <c r="B76" s="180"/>
      <c r="C76" s="180"/>
      <c r="D76" s="180"/>
      <c r="E76" s="180"/>
      <c r="F76" s="180"/>
      <c r="G76" s="180"/>
    </row>
    <row r="77" spans="2:7" x14ac:dyDescent="0.25">
      <c r="B77" s="180"/>
      <c r="C77" s="180"/>
      <c r="D77" s="180"/>
      <c r="E77" s="180"/>
      <c r="F77" s="180"/>
      <c r="G77" s="180"/>
    </row>
    <row r="78" spans="2:7" x14ac:dyDescent="0.25">
      <c r="B78" s="180"/>
      <c r="C78" s="180"/>
      <c r="D78" s="180"/>
      <c r="E78" s="180"/>
      <c r="F78" s="180"/>
      <c r="G78" s="180"/>
    </row>
    <row r="79" spans="2:7" x14ac:dyDescent="0.25">
      <c r="B79" s="180"/>
      <c r="C79" s="180"/>
      <c r="D79" s="180"/>
      <c r="E79" s="180"/>
      <c r="F79" s="180"/>
      <c r="G79" s="180"/>
    </row>
    <row r="80" spans="2:7" x14ac:dyDescent="0.25">
      <c r="B80" s="180"/>
      <c r="C80" s="180"/>
      <c r="D80" s="180"/>
      <c r="E80" s="180"/>
      <c r="F80" s="180"/>
      <c r="G80" s="180"/>
    </row>
    <row r="81" spans="2:7" x14ac:dyDescent="0.25">
      <c r="B81" s="180"/>
      <c r="C81" s="180"/>
      <c r="D81" s="180"/>
      <c r="E81" s="180"/>
      <c r="F81" s="180"/>
      <c r="G81" s="180"/>
    </row>
    <row r="82" spans="2:7" x14ac:dyDescent="0.25">
      <c r="B82" s="180"/>
      <c r="C82" s="180"/>
      <c r="D82" s="180"/>
      <c r="E82" s="180"/>
      <c r="F82" s="180"/>
      <c r="G82" s="180"/>
    </row>
    <row r="83" spans="2:7" x14ac:dyDescent="0.25">
      <c r="B83" s="180"/>
      <c r="C83" s="180"/>
      <c r="D83" s="180"/>
      <c r="E83" s="180"/>
      <c r="F83" s="180"/>
      <c r="G83" s="180"/>
    </row>
    <row r="84" spans="2:7" x14ac:dyDescent="0.25">
      <c r="B84" s="180"/>
      <c r="C84" s="180"/>
      <c r="D84" s="180"/>
      <c r="E84" s="180"/>
      <c r="F84" s="180"/>
      <c r="G84" s="180"/>
    </row>
    <row r="85" spans="2:7" x14ac:dyDescent="0.25">
      <c r="B85" s="180"/>
      <c r="C85" s="180"/>
      <c r="D85" s="180"/>
      <c r="E85" s="180"/>
      <c r="F85" s="180"/>
      <c r="G85" s="180"/>
    </row>
    <row r="86" spans="2:7" x14ac:dyDescent="0.25">
      <c r="B86" s="180"/>
      <c r="C86" s="180"/>
      <c r="D86" s="180"/>
      <c r="E86" s="180"/>
      <c r="F86" s="180"/>
      <c r="G86" s="180"/>
    </row>
    <row r="87" spans="2:7" x14ac:dyDescent="0.25">
      <c r="B87" s="180"/>
      <c r="C87" s="180"/>
      <c r="D87" s="180"/>
      <c r="E87" s="180"/>
      <c r="F87" s="180"/>
      <c r="G87" s="180"/>
    </row>
    <row r="88" spans="2:7" x14ac:dyDescent="0.25">
      <c r="B88" s="180"/>
      <c r="C88" s="180"/>
      <c r="D88" s="180"/>
      <c r="E88" s="180"/>
      <c r="F88" s="180"/>
      <c r="G88" s="180"/>
    </row>
    <row r="89" spans="2:7" x14ac:dyDescent="0.25">
      <c r="B89" s="180"/>
      <c r="C89" s="180"/>
      <c r="D89" s="180"/>
      <c r="E89" s="180"/>
      <c r="F89" s="180"/>
      <c r="G89" s="180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J5" sqref="J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5" t="s">
        <v>1</v>
      </c>
      <c r="C2" s="196"/>
      <c r="D2" s="196"/>
      <c r="E2" s="196"/>
      <c r="F2" s="196"/>
      <c r="G2" s="196"/>
      <c r="H2" s="196"/>
      <c r="I2" s="196"/>
      <c r="J2" s="197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193">
        <v>43879</v>
      </c>
    </row>
    <row r="6" spans="1:23" ht="20.100000000000001" customHeight="1" thickTop="1" x14ac:dyDescent="0.25">
      <c r="A6" s="11"/>
      <c r="B6" s="198" t="s">
        <v>20</v>
      </c>
      <c r="C6" s="199"/>
      <c r="D6" s="199"/>
      <c r="E6" s="199"/>
      <c r="F6" s="199"/>
      <c r="G6" s="199"/>
      <c r="H6" s="199"/>
      <c r="I6" s="199"/>
      <c r="J6" s="200"/>
    </row>
    <row r="7" spans="1:23" ht="18" customHeight="1" x14ac:dyDescent="0.25">
      <c r="A7" s="11"/>
      <c r="B7" s="48" t="s">
        <v>23</v>
      </c>
      <c r="C7" s="41"/>
      <c r="D7" s="17"/>
      <c r="E7" s="17"/>
      <c r="F7" s="17"/>
      <c r="G7" s="49" t="s">
        <v>24</v>
      </c>
      <c r="H7" s="17"/>
      <c r="I7" s="28"/>
      <c r="J7" s="42"/>
    </row>
    <row r="8" spans="1:23" ht="20.100000000000001" customHeight="1" x14ac:dyDescent="0.25">
      <c r="A8" s="11"/>
      <c r="B8" s="201" t="s">
        <v>21</v>
      </c>
      <c r="C8" s="202"/>
      <c r="D8" s="202"/>
      <c r="E8" s="202"/>
      <c r="F8" s="202"/>
      <c r="G8" s="202"/>
      <c r="H8" s="202"/>
      <c r="I8" s="202"/>
      <c r="J8" s="203"/>
    </row>
    <row r="9" spans="1:23" ht="18" customHeight="1" x14ac:dyDescent="0.25">
      <c r="A9" s="11"/>
      <c r="B9" s="38" t="s">
        <v>23</v>
      </c>
      <c r="C9" s="19"/>
      <c r="D9" s="16"/>
      <c r="E9" s="16"/>
      <c r="F9" s="16"/>
      <c r="G9" s="39" t="s">
        <v>24</v>
      </c>
      <c r="H9" s="16"/>
      <c r="I9" s="27"/>
      <c r="J9" s="30"/>
    </row>
    <row r="10" spans="1:23" ht="20.100000000000001" customHeight="1" x14ac:dyDescent="0.25">
      <c r="A10" s="11"/>
      <c r="B10" s="201" t="s">
        <v>22</v>
      </c>
      <c r="C10" s="202"/>
      <c r="D10" s="202"/>
      <c r="E10" s="202"/>
      <c r="F10" s="202"/>
      <c r="G10" s="202"/>
      <c r="H10" s="202"/>
      <c r="I10" s="202"/>
      <c r="J10" s="203"/>
    </row>
    <row r="11" spans="1:23" ht="18" customHeight="1" thickBot="1" x14ac:dyDescent="0.3">
      <c r="A11" s="11"/>
      <c r="B11" s="38" t="s">
        <v>23</v>
      </c>
      <c r="C11" s="19"/>
      <c r="D11" s="16"/>
      <c r="E11" s="16"/>
      <c r="F11" s="16"/>
      <c r="G11" s="39" t="s">
        <v>24</v>
      </c>
      <c r="H11" s="16"/>
      <c r="I11" s="27"/>
      <c r="J11" s="30"/>
    </row>
    <row r="12" spans="1:23" ht="18" customHeight="1" thickTop="1" x14ac:dyDescent="0.25">
      <c r="A12" s="11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25">
      <c r="A13" s="11"/>
      <c r="B13" s="40"/>
      <c r="C13" s="41"/>
      <c r="D13" s="17"/>
      <c r="E13" s="17"/>
      <c r="F13" s="17"/>
      <c r="G13" s="17"/>
      <c r="H13" s="17"/>
      <c r="I13" s="28"/>
      <c r="J13" s="42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25</v>
      </c>
      <c r="C15" s="83" t="s">
        <v>6</v>
      </c>
      <c r="D15" s="83" t="s">
        <v>52</v>
      </c>
      <c r="E15" s="84" t="s">
        <v>53</v>
      </c>
      <c r="F15" s="96" t="s">
        <v>54</v>
      </c>
      <c r="G15" s="50" t="s">
        <v>30</v>
      </c>
      <c r="H15" s="53" t="s">
        <v>31</v>
      </c>
      <c r="I15" s="26"/>
      <c r="J15" s="47"/>
    </row>
    <row r="16" spans="1:23" ht="18" customHeight="1" x14ac:dyDescent="0.25">
      <c r="A16" s="11"/>
      <c r="B16" s="85">
        <v>1</v>
      </c>
      <c r="C16" s="86" t="s">
        <v>26</v>
      </c>
      <c r="D16" s="87">
        <f>'Kryci_list 14604'!D16</f>
        <v>0</v>
      </c>
      <c r="E16" s="88">
        <f>'Kryci_list 14604'!E16</f>
        <v>0</v>
      </c>
      <c r="F16" s="97">
        <f>'Kryci_list 14604'!F16</f>
        <v>0</v>
      </c>
      <c r="G16" s="51">
        <v>6</v>
      </c>
      <c r="H16" s="106" t="s">
        <v>32</v>
      </c>
      <c r="I16" s="120"/>
      <c r="J16" s="117">
        <f>Rekapitulácia!F8</f>
        <v>0</v>
      </c>
    </row>
    <row r="17" spans="1:10" ht="18" customHeight="1" x14ac:dyDescent="0.25">
      <c r="A17" s="11"/>
      <c r="B17" s="58">
        <v>2</v>
      </c>
      <c r="C17" s="62" t="s">
        <v>27</v>
      </c>
      <c r="D17" s="69">
        <f>'Kryci_list 14604'!D17</f>
        <v>0</v>
      </c>
      <c r="E17" s="67">
        <f>'Kryci_list 14604'!E17</f>
        <v>0</v>
      </c>
      <c r="F17" s="72">
        <f>'Kryci_list 14604'!F17</f>
        <v>0</v>
      </c>
      <c r="G17" s="52">
        <v>7</v>
      </c>
      <c r="H17" s="107" t="s">
        <v>33</v>
      </c>
      <c r="I17" s="120"/>
      <c r="J17" s="118">
        <f>Rekapitulácia!E8</f>
        <v>0</v>
      </c>
    </row>
    <row r="18" spans="1:10" ht="18" customHeight="1" x14ac:dyDescent="0.25">
      <c r="A18" s="11"/>
      <c r="B18" s="59">
        <v>3</v>
      </c>
      <c r="C18" s="63" t="s">
        <v>28</v>
      </c>
      <c r="D18" s="70">
        <f>'Kryci_list 14604'!D18</f>
        <v>0</v>
      </c>
      <c r="E18" s="68">
        <f>'Kryci_list 14604'!E18</f>
        <v>0</v>
      </c>
      <c r="F18" s="73">
        <f>'Kryci_list 14604'!F18</f>
        <v>0</v>
      </c>
      <c r="G18" s="52">
        <v>8</v>
      </c>
      <c r="H18" s="107" t="s">
        <v>34</v>
      </c>
      <c r="I18" s="120"/>
      <c r="J18" s="118">
        <f>Rekapitulácia!D8</f>
        <v>0</v>
      </c>
    </row>
    <row r="19" spans="1:10" ht="18" customHeight="1" x14ac:dyDescent="0.25">
      <c r="A19" s="11"/>
      <c r="B19" s="59">
        <v>4</v>
      </c>
      <c r="C19" s="64"/>
      <c r="D19" s="70"/>
      <c r="E19" s="68"/>
      <c r="F19" s="73"/>
      <c r="G19" s="52">
        <v>9</v>
      </c>
      <c r="H19" s="116"/>
      <c r="I19" s="120"/>
      <c r="J19" s="119"/>
    </row>
    <row r="20" spans="1:10" ht="18" customHeight="1" thickBot="1" x14ac:dyDescent="0.3">
      <c r="A20" s="11"/>
      <c r="B20" s="59">
        <v>5</v>
      </c>
      <c r="C20" s="65" t="s">
        <v>29</v>
      </c>
      <c r="D20" s="71"/>
      <c r="E20" s="91"/>
      <c r="F20" s="98">
        <f>SUM(F16:F19)</f>
        <v>0</v>
      </c>
      <c r="G20" s="52">
        <v>10</v>
      </c>
      <c r="H20" s="107" t="s">
        <v>29</v>
      </c>
      <c r="I20" s="122"/>
      <c r="J20" s="90">
        <f>SUM(J16:J19)</f>
        <v>0</v>
      </c>
    </row>
    <row r="21" spans="1:10" ht="18" customHeight="1" thickTop="1" x14ac:dyDescent="0.25">
      <c r="A21" s="11"/>
      <c r="B21" s="56" t="s">
        <v>42</v>
      </c>
      <c r="C21" s="60" t="s">
        <v>7</v>
      </c>
      <c r="D21" s="66"/>
      <c r="E21" s="18"/>
      <c r="F21" s="89"/>
      <c r="G21" s="56" t="s">
        <v>48</v>
      </c>
      <c r="H21" s="53" t="s">
        <v>7</v>
      </c>
      <c r="I21" s="28"/>
      <c r="J21" s="123"/>
    </row>
    <row r="22" spans="1:10" ht="18" customHeight="1" x14ac:dyDescent="0.25">
      <c r="A22" s="11"/>
      <c r="B22" s="51">
        <v>11</v>
      </c>
      <c r="C22" s="54" t="s">
        <v>43</v>
      </c>
      <c r="D22" s="78"/>
      <c r="E22" s="81"/>
      <c r="F22" s="72">
        <f>'Kryci_list 14604'!F22</f>
        <v>0</v>
      </c>
      <c r="G22" s="51">
        <v>16</v>
      </c>
      <c r="H22" s="106" t="s">
        <v>49</v>
      </c>
      <c r="I22" s="120"/>
      <c r="J22" s="117">
        <f>'Kryci_list 14604'!J22</f>
        <v>0</v>
      </c>
    </row>
    <row r="23" spans="1:10" ht="18" customHeight="1" x14ac:dyDescent="0.25">
      <c r="A23" s="11"/>
      <c r="B23" s="52">
        <v>12</v>
      </c>
      <c r="C23" s="55" t="s">
        <v>44</v>
      </c>
      <c r="D23" s="57"/>
      <c r="E23" s="81"/>
      <c r="F23" s="73">
        <f>'Kryci_list 14604'!F23</f>
        <v>0</v>
      </c>
      <c r="G23" s="52">
        <v>17</v>
      </c>
      <c r="H23" s="107" t="s">
        <v>50</v>
      </c>
      <c r="I23" s="120"/>
      <c r="J23" s="118">
        <f>'Kryci_list 14604'!J23</f>
        <v>0</v>
      </c>
    </row>
    <row r="24" spans="1:10" ht="18" customHeight="1" x14ac:dyDescent="0.25">
      <c r="A24" s="11"/>
      <c r="B24" s="52">
        <v>13</v>
      </c>
      <c r="C24" s="55" t="s">
        <v>45</v>
      </c>
      <c r="D24" s="57"/>
      <c r="E24" s="81"/>
      <c r="F24" s="73">
        <f>'Kryci_list 14604'!F24</f>
        <v>0</v>
      </c>
      <c r="G24" s="52">
        <v>18</v>
      </c>
      <c r="H24" s="107" t="s">
        <v>51</v>
      </c>
      <c r="I24" s="120"/>
      <c r="J24" s="118">
        <f>'Kryci_list 14604'!J24</f>
        <v>0</v>
      </c>
    </row>
    <row r="25" spans="1:10" ht="18" customHeight="1" x14ac:dyDescent="0.25">
      <c r="A25" s="11"/>
      <c r="B25" s="52">
        <v>14</v>
      </c>
      <c r="C25" s="19"/>
      <c r="D25" s="57"/>
      <c r="E25" s="81"/>
      <c r="F25" s="79"/>
      <c r="G25" s="52">
        <v>19</v>
      </c>
      <c r="H25" s="116"/>
      <c r="I25" s="120"/>
      <c r="J25" s="118"/>
    </row>
    <row r="26" spans="1:10" ht="18" customHeight="1" thickBot="1" x14ac:dyDescent="0.3">
      <c r="A26" s="11"/>
      <c r="B26" s="52">
        <v>15</v>
      </c>
      <c r="C26" s="55"/>
      <c r="D26" s="57"/>
      <c r="E26" s="57"/>
      <c r="F26" s="99"/>
      <c r="G26" s="52">
        <v>20</v>
      </c>
      <c r="H26" s="107" t="s">
        <v>29</v>
      </c>
      <c r="I26" s="122"/>
      <c r="J26" s="90">
        <f>SUM(J22:J25)+SUM(F22:F25)</f>
        <v>0</v>
      </c>
    </row>
    <row r="27" spans="1:10" ht="18" customHeight="1" thickTop="1" x14ac:dyDescent="0.25">
      <c r="A27" s="11"/>
      <c r="B27" s="92"/>
      <c r="C27" s="134" t="s">
        <v>57</v>
      </c>
      <c r="D27" s="127"/>
      <c r="E27" s="93"/>
      <c r="F27" s="29"/>
      <c r="G27" s="100" t="s">
        <v>35</v>
      </c>
      <c r="H27" s="95" t="s">
        <v>36</v>
      </c>
      <c r="I27" s="28"/>
      <c r="J27" s="31"/>
    </row>
    <row r="28" spans="1:10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37</v>
      </c>
      <c r="I28" s="113"/>
      <c r="J28" s="109">
        <f>F20+J20+F26+J26</f>
        <v>0</v>
      </c>
    </row>
    <row r="29" spans="1:10" ht="18" customHeight="1" x14ac:dyDescent="0.25">
      <c r="A29" s="11"/>
      <c r="B29" s="74"/>
      <c r="C29" s="126"/>
      <c r="D29" s="129"/>
      <c r="E29" s="21"/>
      <c r="F29" s="11"/>
      <c r="G29" s="51">
        <v>22</v>
      </c>
      <c r="H29" s="106" t="s">
        <v>38</v>
      </c>
      <c r="I29" s="114">
        <f>Rekapitulácia!B9</f>
        <v>0</v>
      </c>
      <c r="J29" s="110">
        <f>ROUND(((ROUND(I29,2)*20)/100),2)*1</f>
        <v>0</v>
      </c>
    </row>
    <row r="30" spans="1:10" ht="18" customHeight="1" x14ac:dyDescent="0.25">
      <c r="A30" s="11"/>
      <c r="B30" s="22"/>
      <c r="C30" s="116"/>
      <c r="D30" s="120"/>
      <c r="E30" s="21"/>
      <c r="F30" s="11"/>
      <c r="G30" s="52">
        <v>23</v>
      </c>
      <c r="H30" s="107" t="s">
        <v>39</v>
      </c>
      <c r="I30" s="80">
        <f>Rekapitulácia!B10</f>
        <v>0</v>
      </c>
      <c r="J30" s="111">
        <f>ROUND(((ROUND(I30,2)*0)/100),2)</f>
        <v>0</v>
      </c>
    </row>
    <row r="31" spans="1:10" ht="18" customHeight="1" x14ac:dyDescent="0.25">
      <c r="A31" s="11"/>
      <c r="B31" s="23"/>
      <c r="C31" s="130"/>
      <c r="D31" s="131"/>
      <c r="E31" s="21"/>
      <c r="F31" s="11"/>
      <c r="G31" s="52">
        <v>24</v>
      </c>
      <c r="H31" s="107" t="s">
        <v>40</v>
      </c>
      <c r="I31" s="27"/>
      <c r="J31" s="191">
        <f>SUM(J28:J30)</f>
        <v>0</v>
      </c>
    </row>
    <row r="32" spans="1:10" ht="18" customHeight="1" thickBot="1" x14ac:dyDescent="0.3">
      <c r="A32" s="11"/>
      <c r="B32" s="40"/>
      <c r="C32" s="108"/>
      <c r="D32" s="115"/>
      <c r="E32" s="75"/>
      <c r="F32" s="76"/>
      <c r="G32" s="187" t="s">
        <v>41</v>
      </c>
      <c r="H32" s="188"/>
      <c r="I32" s="189"/>
      <c r="J32" s="190"/>
    </row>
    <row r="33" spans="1:10" ht="18" customHeight="1" thickTop="1" x14ac:dyDescent="0.25">
      <c r="A33" s="11"/>
      <c r="B33" s="92"/>
      <c r="C33" s="93"/>
      <c r="D33" s="132" t="s">
        <v>55</v>
      </c>
      <c r="E33" s="15"/>
      <c r="F33" s="15"/>
      <c r="G33" s="14"/>
      <c r="H33" s="132" t="s">
        <v>56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J5" sqref="J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4" t="s">
        <v>1</v>
      </c>
      <c r="C2" s="205"/>
      <c r="D2" s="205"/>
      <c r="E2" s="205"/>
      <c r="F2" s="205"/>
      <c r="G2" s="205"/>
      <c r="H2" s="205"/>
      <c r="I2" s="205"/>
      <c r="J2" s="206"/>
    </row>
    <row r="3" spans="1:23" ht="18" customHeight="1" x14ac:dyDescent="0.25">
      <c r="A3" s="11"/>
      <c r="B3" s="34" t="s">
        <v>15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193">
        <v>43879</v>
      </c>
    </row>
    <row r="6" spans="1:23" ht="20.100000000000001" customHeight="1" thickTop="1" x14ac:dyDescent="0.25">
      <c r="A6" s="11"/>
      <c r="B6" s="198" t="s">
        <v>20</v>
      </c>
      <c r="C6" s="199"/>
      <c r="D6" s="199"/>
      <c r="E6" s="199"/>
      <c r="F6" s="199"/>
      <c r="G6" s="199"/>
      <c r="H6" s="199"/>
      <c r="I6" s="199"/>
      <c r="J6" s="200"/>
    </row>
    <row r="7" spans="1:23" ht="18" customHeight="1" x14ac:dyDescent="0.25">
      <c r="A7" s="11"/>
      <c r="B7" s="48" t="s">
        <v>23</v>
      </c>
      <c r="C7" s="41"/>
      <c r="D7" s="17"/>
      <c r="E7" s="17"/>
      <c r="F7" s="17"/>
      <c r="G7" s="49" t="s">
        <v>24</v>
      </c>
      <c r="H7" s="17"/>
      <c r="I7" s="28"/>
      <c r="J7" s="42"/>
    </row>
    <row r="8" spans="1:23" ht="20.100000000000001" customHeight="1" x14ac:dyDescent="0.25">
      <c r="A8" s="11"/>
      <c r="B8" s="201" t="s">
        <v>21</v>
      </c>
      <c r="C8" s="202"/>
      <c r="D8" s="202"/>
      <c r="E8" s="202"/>
      <c r="F8" s="202"/>
      <c r="G8" s="202"/>
      <c r="H8" s="202"/>
      <c r="I8" s="202"/>
      <c r="J8" s="203"/>
    </row>
    <row r="9" spans="1:23" ht="18" customHeight="1" x14ac:dyDescent="0.25">
      <c r="A9" s="11"/>
      <c r="B9" s="38" t="s">
        <v>23</v>
      </c>
      <c r="C9" s="19"/>
      <c r="D9" s="16"/>
      <c r="E9" s="16"/>
      <c r="F9" s="16"/>
      <c r="G9" s="39" t="s">
        <v>24</v>
      </c>
      <c r="H9" s="16"/>
      <c r="I9" s="27"/>
      <c r="J9" s="30"/>
    </row>
    <row r="10" spans="1:23" ht="20.100000000000001" customHeight="1" x14ac:dyDescent="0.25">
      <c r="A10" s="11"/>
      <c r="B10" s="201" t="s">
        <v>22</v>
      </c>
      <c r="C10" s="202"/>
      <c r="D10" s="202"/>
      <c r="E10" s="202"/>
      <c r="F10" s="202"/>
      <c r="G10" s="202"/>
      <c r="H10" s="202"/>
      <c r="I10" s="202"/>
      <c r="J10" s="203"/>
    </row>
    <row r="11" spans="1:23" ht="18" customHeight="1" thickBot="1" x14ac:dyDescent="0.3">
      <c r="A11" s="11"/>
      <c r="B11" s="38" t="s">
        <v>23</v>
      </c>
      <c r="C11" s="19"/>
      <c r="D11" s="16"/>
      <c r="E11" s="16"/>
      <c r="F11" s="16"/>
      <c r="G11" s="39" t="s">
        <v>24</v>
      </c>
      <c r="H11" s="16"/>
      <c r="I11" s="27"/>
      <c r="J11" s="30"/>
    </row>
    <row r="12" spans="1:23" ht="18" customHeight="1" thickTop="1" x14ac:dyDescent="0.25">
      <c r="A12" s="11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25">
      <c r="A13" s="11"/>
      <c r="B13" s="40"/>
      <c r="C13" s="41"/>
      <c r="D13" s="17"/>
      <c r="E13" s="17"/>
      <c r="F13" s="17"/>
      <c r="G13" s="17"/>
      <c r="H13" s="17"/>
      <c r="I13" s="28"/>
      <c r="J13" s="42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25</v>
      </c>
      <c r="C15" s="83" t="s">
        <v>6</v>
      </c>
      <c r="D15" s="83" t="s">
        <v>52</v>
      </c>
      <c r="E15" s="84" t="s">
        <v>53</v>
      </c>
      <c r="F15" s="96" t="s">
        <v>54</v>
      </c>
      <c r="G15" s="50" t="s">
        <v>30</v>
      </c>
      <c r="H15" s="53" t="s">
        <v>31</v>
      </c>
      <c r="I15" s="26"/>
      <c r="J15" s="47"/>
    </row>
    <row r="16" spans="1:23" ht="18" customHeight="1" x14ac:dyDescent="0.25">
      <c r="A16" s="11"/>
      <c r="B16" s="85">
        <v>1</v>
      </c>
      <c r="C16" s="86" t="s">
        <v>26</v>
      </c>
      <c r="D16" s="87"/>
      <c r="E16" s="88"/>
      <c r="F16" s="97"/>
      <c r="G16" s="51">
        <v>6</v>
      </c>
      <c r="H16" s="106" t="s">
        <v>32</v>
      </c>
      <c r="I16" s="120"/>
      <c r="J16" s="117">
        <v>0</v>
      </c>
    </row>
    <row r="17" spans="1:26" ht="18" customHeight="1" x14ac:dyDescent="0.25">
      <c r="A17" s="11"/>
      <c r="B17" s="58">
        <v>2</v>
      </c>
      <c r="C17" s="62" t="s">
        <v>27</v>
      </c>
      <c r="D17" s="69">
        <f>'Rekap 14604'!B14</f>
        <v>0</v>
      </c>
      <c r="E17" s="67">
        <f>'Rekap 14604'!C14</f>
        <v>0</v>
      </c>
      <c r="F17" s="72">
        <f>'Rekap 14604'!D14</f>
        <v>0</v>
      </c>
      <c r="G17" s="52">
        <v>7</v>
      </c>
      <c r="H17" s="107" t="s">
        <v>33</v>
      </c>
      <c r="I17" s="120"/>
      <c r="J17" s="118">
        <f>'SO 14604'!Z53</f>
        <v>0</v>
      </c>
    </row>
    <row r="18" spans="1:26" ht="18" customHeight="1" x14ac:dyDescent="0.25">
      <c r="A18" s="11"/>
      <c r="B18" s="59">
        <v>3</v>
      </c>
      <c r="C18" s="63" t="s">
        <v>28</v>
      </c>
      <c r="D18" s="70"/>
      <c r="E18" s="68"/>
      <c r="F18" s="73"/>
      <c r="G18" s="52">
        <v>8</v>
      </c>
      <c r="H18" s="107" t="s">
        <v>34</v>
      </c>
      <c r="I18" s="120"/>
      <c r="J18" s="118">
        <v>0</v>
      </c>
    </row>
    <row r="19" spans="1:26" ht="18" customHeight="1" x14ac:dyDescent="0.25">
      <c r="A19" s="11"/>
      <c r="B19" s="59">
        <v>4</v>
      </c>
      <c r="C19" s="64"/>
      <c r="D19" s="70"/>
      <c r="E19" s="68"/>
      <c r="F19" s="73"/>
      <c r="G19" s="52">
        <v>9</v>
      </c>
      <c r="H19" s="116"/>
      <c r="I19" s="120"/>
      <c r="J19" s="119"/>
    </row>
    <row r="20" spans="1:26" ht="18" customHeight="1" thickBot="1" x14ac:dyDescent="0.3">
      <c r="A20" s="11"/>
      <c r="B20" s="59">
        <v>5</v>
      </c>
      <c r="C20" s="65" t="s">
        <v>29</v>
      </c>
      <c r="D20" s="71"/>
      <c r="E20" s="91"/>
      <c r="F20" s="98">
        <f>SUM(F16:F19)</f>
        <v>0</v>
      </c>
      <c r="G20" s="52">
        <v>10</v>
      </c>
      <c r="H20" s="107" t="s">
        <v>29</v>
      </c>
      <c r="I20" s="122"/>
      <c r="J20" s="90">
        <f>SUM(J16:J19)</f>
        <v>0</v>
      </c>
    </row>
    <row r="21" spans="1:26" ht="18" customHeight="1" thickTop="1" x14ac:dyDescent="0.25">
      <c r="A21" s="11"/>
      <c r="B21" s="56" t="s">
        <v>42</v>
      </c>
      <c r="C21" s="60" t="s">
        <v>7</v>
      </c>
      <c r="D21" s="66"/>
      <c r="E21" s="18"/>
      <c r="F21" s="89"/>
      <c r="G21" s="56" t="s">
        <v>48</v>
      </c>
      <c r="H21" s="53" t="s">
        <v>7</v>
      </c>
      <c r="I21" s="28"/>
      <c r="J21" s="123"/>
    </row>
    <row r="22" spans="1:26" ht="18" customHeight="1" x14ac:dyDescent="0.25">
      <c r="A22" s="11"/>
      <c r="B22" s="51">
        <v>11</v>
      </c>
      <c r="C22" s="54" t="s">
        <v>43</v>
      </c>
      <c r="D22" s="78"/>
      <c r="E22" s="80" t="s">
        <v>46</v>
      </c>
      <c r="F22" s="72">
        <f>((F16*U22*0)+(F17*V22*0)+(F18*W22*0))/100</f>
        <v>0</v>
      </c>
      <c r="G22" s="51">
        <v>16</v>
      </c>
      <c r="H22" s="106" t="s">
        <v>49</v>
      </c>
      <c r="I22" s="121" t="s">
        <v>46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2">
        <v>12</v>
      </c>
      <c r="C23" s="55" t="s">
        <v>44</v>
      </c>
      <c r="D23" s="57"/>
      <c r="E23" s="80" t="s">
        <v>47</v>
      </c>
      <c r="F23" s="73">
        <f>((F16*U23*0)+(F17*V23*0)+(F18*W23*0))/100</f>
        <v>0</v>
      </c>
      <c r="G23" s="52">
        <v>17</v>
      </c>
      <c r="H23" s="107" t="s">
        <v>50</v>
      </c>
      <c r="I23" s="121" t="s">
        <v>46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2">
        <v>13</v>
      </c>
      <c r="C24" s="55" t="s">
        <v>45</v>
      </c>
      <c r="D24" s="57"/>
      <c r="E24" s="80" t="s">
        <v>46</v>
      </c>
      <c r="F24" s="73">
        <f>((F16*U24*0)+(F17*V24*0)+(F18*W24*0))/100</f>
        <v>0</v>
      </c>
      <c r="G24" s="52">
        <v>18</v>
      </c>
      <c r="H24" s="107" t="s">
        <v>51</v>
      </c>
      <c r="I24" s="121" t="s">
        <v>47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2">
        <v>14</v>
      </c>
      <c r="C25" s="19"/>
      <c r="D25" s="57"/>
      <c r="E25" s="81"/>
      <c r="F25" s="79"/>
      <c r="G25" s="52">
        <v>19</v>
      </c>
      <c r="H25" s="116"/>
      <c r="I25" s="120"/>
      <c r="J25" s="119"/>
    </row>
    <row r="26" spans="1:26" ht="18" customHeight="1" thickBot="1" x14ac:dyDescent="0.3">
      <c r="A26" s="11"/>
      <c r="B26" s="52">
        <v>15</v>
      </c>
      <c r="C26" s="55"/>
      <c r="D26" s="57"/>
      <c r="E26" s="57"/>
      <c r="F26" s="99"/>
      <c r="G26" s="52">
        <v>20</v>
      </c>
      <c r="H26" s="107" t="s">
        <v>29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57</v>
      </c>
      <c r="D27" s="127"/>
      <c r="E27" s="93"/>
      <c r="F27" s="29"/>
      <c r="G27" s="100" t="s">
        <v>35</v>
      </c>
      <c r="H27" s="95" t="s">
        <v>36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37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1">
        <v>22</v>
      </c>
      <c r="H29" s="106" t="s">
        <v>38</v>
      </c>
      <c r="I29" s="114">
        <f>J28-SUM('SO 14604'!K9:'SO 14604'!K52)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2">
        <v>23</v>
      </c>
      <c r="H30" s="107" t="s">
        <v>39</v>
      </c>
      <c r="I30" s="80">
        <f>SUM('SO 14604'!K9:'SO 14604'!K52)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40</v>
      </c>
      <c r="I31" s="104"/>
      <c r="J31" s="124">
        <f>SUM(J28:J30)</f>
        <v>0</v>
      </c>
    </row>
    <row r="32" spans="1:26" ht="18" customHeight="1" thickBot="1" x14ac:dyDescent="0.3">
      <c r="A32" s="11"/>
      <c r="B32" s="40"/>
      <c r="C32" s="108"/>
      <c r="D32" s="115"/>
      <c r="E32" s="75"/>
      <c r="F32" s="76"/>
      <c r="G32" s="51" t="s">
        <v>41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55</v>
      </c>
      <c r="E33" s="15"/>
      <c r="F33" s="94"/>
      <c r="G33" s="102">
        <v>26</v>
      </c>
      <c r="H33" s="133" t="s">
        <v>56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E4" sqref="E4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7" t="s">
        <v>20</v>
      </c>
      <c r="B1" s="208"/>
      <c r="C1" s="208"/>
      <c r="D1" s="209"/>
      <c r="E1" s="137" t="s">
        <v>18</v>
      </c>
      <c r="F1" s="136"/>
      <c r="W1">
        <v>30.126000000000001</v>
      </c>
    </row>
    <row r="2" spans="1:26" ht="20.100000000000001" customHeight="1" x14ac:dyDescent="0.25">
      <c r="A2" s="207" t="s">
        <v>21</v>
      </c>
      <c r="B2" s="208"/>
      <c r="C2" s="208"/>
      <c r="D2" s="209"/>
      <c r="E2" s="137" t="s">
        <v>16</v>
      </c>
      <c r="F2" s="136"/>
    </row>
    <row r="3" spans="1:26" ht="20.100000000000001" customHeight="1" x14ac:dyDescent="0.25">
      <c r="A3" s="207" t="s">
        <v>22</v>
      </c>
      <c r="B3" s="208"/>
      <c r="C3" s="208"/>
      <c r="D3" s="209"/>
      <c r="E3" s="137" t="s">
        <v>168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15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61</v>
      </c>
      <c r="B8" s="135"/>
      <c r="C8" s="135"/>
      <c r="D8" s="135"/>
      <c r="E8" s="135"/>
      <c r="F8" s="135"/>
    </row>
    <row r="9" spans="1:26" x14ac:dyDescent="0.25">
      <c r="A9" s="140" t="s">
        <v>58</v>
      </c>
      <c r="B9" s="140" t="s">
        <v>52</v>
      </c>
      <c r="C9" s="140" t="s">
        <v>53</v>
      </c>
      <c r="D9" s="140" t="s">
        <v>29</v>
      </c>
      <c r="E9" s="140" t="s">
        <v>59</v>
      </c>
      <c r="F9" s="140" t="s">
        <v>60</v>
      </c>
    </row>
    <row r="10" spans="1:26" x14ac:dyDescent="0.25">
      <c r="A10" s="147" t="s">
        <v>62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63</v>
      </c>
      <c r="B11" s="150">
        <f>'SO 14604'!L24</f>
        <v>0</v>
      </c>
      <c r="C11" s="150">
        <f>'SO 14604'!M24</f>
        <v>0</v>
      </c>
      <c r="D11" s="150">
        <f>'SO 14604'!I24</f>
        <v>0</v>
      </c>
      <c r="E11" s="151">
        <f>'SO 14604'!P24</f>
        <v>1.1499999999999999</v>
      </c>
      <c r="F11" s="151">
        <f>'SO 14604'!S24</f>
        <v>6.39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64</v>
      </c>
      <c r="B12" s="150">
        <f>'SO 14604'!L40</f>
        <v>0</v>
      </c>
      <c r="C12" s="150">
        <f>'SO 14604'!M40</f>
        <v>0</v>
      </c>
      <c r="D12" s="150">
        <f>'SO 14604'!I40</f>
        <v>0</v>
      </c>
      <c r="E12" s="151">
        <f>'SO 14604'!P40</f>
        <v>0.02</v>
      </c>
      <c r="F12" s="151">
        <f>'SO 14604'!S40</f>
        <v>3.69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65</v>
      </c>
      <c r="B13" s="150">
        <f>'SO 14604'!L50</f>
        <v>0</v>
      </c>
      <c r="C13" s="150">
        <f>'SO 14604'!M50</f>
        <v>0</v>
      </c>
      <c r="D13" s="150">
        <f>'SO 14604'!I50</f>
        <v>0</v>
      </c>
      <c r="E13" s="151">
        <f>'SO 14604'!P50</f>
        <v>0</v>
      </c>
      <c r="F13" s="151">
        <f>'SO 14604'!S50</f>
        <v>0.47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2" t="s">
        <v>62</v>
      </c>
      <c r="B14" s="152">
        <f>'SO 14604'!L52</f>
        <v>0</v>
      </c>
      <c r="C14" s="152">
        <f>'SO 14604'!M52</f>
        <v>0</v>
      </c>
      <c r="D14" s="152">
        <f>'SO 14604'!I52</f>
        <v>0</v>
      </c>
      <c r="E14" s="153">
        <f>'SO 14604'!S52</f>
        <v>10.55</v>
      </c>
      <c r="F14" s="153">
        <f>'SO 14604'!V52</f>
        <v>9.4700000000000006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"/>
      <c r="B15" s="142"/>
      <c r="C15" s="142"/>
      <c r="D15" s="142"/>
      <c r="E15" s="141"/>
      <c r="F15" s="141"/>
    </row>
    <row r="16" spans="1:26" x14ac:dyDescent="0.25">
      <c r="A16" s="2" t="s">
        <v>66</v>
      </c>
      <c r="B16" s="152">
        <f>'SO 14604'!L53</f>
        <v>0</v>
      </c>
      <c r="C16" s="152">
        <f>'SO 14604'!M53</f>
        <v>0</v>
      </c>
      <c r="D16" s="152">
        <f>'SO 14604'!I53</f>
        <v>0</v>
      </c>
      <c r="E16" s="153">
        <f>'SO 14604'!S53</f>
        <v>10.55</v>
      </c>
      <c r="F16" s="153">
        <f>'SO 14604'!V53</f>
        <v>9.4700000000000006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6" x14ac:dyDescent="0.25">
      <c r="A17" s="1"/>
      <c r="B17" s="142"/>
      <c r="C17" s="142"/>
      <c r="D17" s="142"/>
      <c r="E17" s="141"/>
      <c r="F17" s="141"/>
    </row>
    <row r="18" spans="1:6" x14ac:dyDescent="0.25">
      <c r="A18" s="1"/>
      <c r="B18" s="142"/>
      <c r="C18" s="142"/>
      <c r="D18" s="142"/>
      <c r="E18" s="141"/>
      <c r="F18" s="141"/>
    </row>
    <row r="19" spans="1:6" x14ac:dyDescent="0.25">
      <c r="A19" s="1"/>
      <c r="B19" s="142"/>
      <c r="C19" s="142"/>
      <c r="D19" s="142"/>
      <c r="E19" s="141"/>
      <c r="F19" s="141"/>
    </row>
    <row r="20" spans="1:6" x14ac:dyDescent="0.25">
      <c r="A20" s="1"/>
      <c r="B20" s="142"/>
      <c r="C20" s="142"/>
      <c r="D20" s="142"/>
      <c r="E20" s="141"/>
      <c r="F20" s="141"/>
    </row>
    <row r="21" spans="1:6" x14ac:dyDescent="0.25">
      <c r="A21" s="1"/>
      <c r="B21" s="142"/>
      <c r="C21" s="142"/>
      <c r="D21" s="142"/>
      <c r="E21" s="141"/>
      <c r="F21" s="141"/>
    </row>
    <row r="22" spans="1:6" x14ac:dyDescent="0.25">
      <c r="A22" s="1"/>
      <c r="B22" s="142"/>
      <c r="C22" s="142"/>
      <c r="D22" s="142"/>
      <c r="E22" s="141"/>
      <c r="F22" s="141"/>
    </row>
    <row r="23" spans="1:6" x14ac:dyDescent="0.25">
      <c r="A23" s="1"/>
      <c r="B23" s="142"/>
      <c r="C23" s="142"/>
      <c r="D23" s="142"/>
      <c r="E23" s="141"/>
      <c r="F23" s="141"/>
    </row>
    <row r="24" spans="1:6" x14ac:dyDescent="0.25">
      <c r="A24" s="1"/>
      <c r="B24" s="142"/>
      <c r="C24" s="142"/>
      <c r="D24" s="142"/>
      <c r="E24" s="141"/>
      <c r="F24" s="141"/>
    </row>
    <row r="25" spans="1:6" x14ac:dyDescent="0.25">
      <c r="A25" s="1"/>
      <c r="B25" s="142"/>
      <c r="C25" s="142"/>
      <c r="D25" s="142"/>
      <c r="E25" s="141"/>
      <c r="F25" s="141"/>
    </row>
    <row r="26" spans="1:6" x14ac:dyDescent="0.25">
      <c r="A26" s="1"/>
      <c r="B26" s="142"/>
      <c r="C26" s="142"/>
      <c r="D26" s="142"/>
      <c r="E26" s="141"/>
      <c r="F26" s="141"/>
    </row>
    <row r="27" spans="1:6" x14ac:dyDescent="0.25">
      <c r="A27" s="1"/>
      <c r="B27" s="142"/>
      <c r="C27" s="142"/>
      <c r="D27" s="142"/>
      <c r="E27" s="141"/>
      <c r="F27" s="141"/>
    </row>
    <row r="28" spans="1:6" x14ac:dyDescent="0.25">
      <c r="A28" s="1"/>
      <c r="B28" s="142"/>
      <c r="C28" s="142"/>
      <c r="D28" s="142"/>
      <c r="E28" s="141"/>
      <c r="F28" s="141"/>
    </row>
    <row r="29" spans="1:6" x14ac:dyDescent="0.25">
      <c r="A29" s="1"/>
      <c r="B29" s="142"/>
      <c r="C29" s="142"/>
      <c r="D29" s="142"/>
      <c r="E29" s="141"/>
      <c r="F29" s="141"/>
    </row>
    <row r="30" spans="1:6" x14ac:dyDescent="0.25">
      <c r="A30" s="1"/>
      <c r="B30" s="142"/>
      <c r="C30" s="142"/>
      <c r="D30" s="142"/>
      <c r="E30" s="141"/>
      <c r="F30" s="141"/>
    </row>
    <row r="31" spans="1:6" x14ac:dyDescent="0.25">
      <c r="A31" s="1"/>
      <c r="B31" s="142"/>
      <c r="C31" s="142"/>
      <c r="D31" s="142"/>
      <c r="E31" s="141"/>
      <c r="F31" s="141"/>
    </row>
    <row r="32" spans="1: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workbookViewId="0">
      <pane ySplit="8" topLeftCell="A30" activePane="bottomLeft" state="frozen"/>
      <selection pane="bottomLeft" activeCell="D37" sqref="D37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0" t="s">
        <v>20</v>
      </c>
      <c r="C1" s="211"/>
      <c r="D1" s="211"/>
      <c r="E1" s="211"/>
      <c r="F1" s="211"/>
      <c r="G1" s="211"/>
      <c r="H1" s="212"/>
      <c r="I1" s="159" t="s">
        <v>18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0" t="s">
        <v>21</v>
      </c>
      <c r="C2" s="211"/>
      <c r="D2" s="211"/>
      <c r="E2" s="211"/>
      <c r="F2" s="211"/>
      <c r="G2" s="211"/>
      <c r="H2" s="212"/>
      <c r="I2" s="159" t="s">
        <v>16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0" t="s">
        <v>22</v>
      </c>
      <c r="C3" s="211"/>
      <c r="D3" s="211"/>
      <c r="E3" s="211"/>
      <c r="F3" s="211"/>
      <c r="G3" s="211"/>
      <c r="H3" s="212"/>
      <c r="I3" s="159" t="s">
        <v>168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78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61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67</v>
      </c>
      <c r="B8" s="161" t="s">
        <v>68</v>
      </c>
      <c r="C8" s="161" t="s">
        <v>69</v>
      </c>
      <c r="D8" s="161" t="s">
        <v>70</v>
      </c>
      <c r="E8" s="161" t="s">
        <v>71</v>
      </c>
      <c r="F8" s="161" t="s">
        <v>72</v>
      </c>
      <c r="G8" s="161" t="s">
        <v>73</v>
      </c>
      <c r="H8" s="161" t="s">
        <v>53</v>
      </c>
      <c r="I8" s="161" t="s">
        <v>74</v>
      </c>
      <c r="J8" s="161"/>
      <c r="K8" s="161"/>
      <c r="L8" s="161"/>
      <c r="M8" s="161"/>
      <c r="N8" s="161"/>
      <c r="O8" s="161"/>
      <c r="P8" s="161" t="s">
        <v>75</v>
      </c>
      <c r="Q8" s="155"/>
      <c r="R8" s="155"/>
      <c r="S8" s="161" t="s">
        <v>76</v>
      </c>
      <c r="T8" s="157"/>
      <c r="U8" s="157"/>
      <c r="V8" s="163" t="s">
        <v>77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62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63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79</v>
      </c>
      <c r="C11" s="172" t="s">
        <v>80</v>
      </c>
      <c r="D11" s="168" t="s">
        <v>81</v>
      </c>
      <c r="E11" s="168" t="s">
        <v>82</v>
      </c>
      <c r="F11" s="169">
        <v>16</v>
      </c>
      <c r="G11" s="170"/>
      <c r="H11" s="170"/>
      <c r="I11" s="170">
        <f t="shared" ref="I11:I23" si="0">ROUND(F11*(G11+H11),2)</f>
        <v>0</v>
      </c>
      <c r="J11" s="168">
        <f t="shared" ref="J11:J23" si="1">ROUND(F11*(N11),2)</f>
        <v>94.88</v>
      </c>
      <c r="K11" s="1">
        <f t="shared" ref="K11:K23" si="2">ROUND(F11*(O11),2)</f>
        <v>0</v>
      </c>
      <c r="L11" s="1">
        <f t="shared" ref="L11:L21" si="3">ROUND(F11*(G11),2)</f>
        <v>0</v>
      </c>
      <c r="M11" s="1"/>
      <c r="N11" s="1">
        <v>5.93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79</v>
      </c>
      <c r="C12" s="172" t="s">
        <v>83</v>
      </c>
      <c r="D12" s="168" t="s">
        <v>84</v>
      </c>
      <c r="E12" s="168" t="s">
        <v>82</v>
      </c>
      <c r="F12" s="169">
        <v>470</v>
      </c>
      <c r="G12" s="170"/>
      <c r="H12" s="170"/>
      <c r="I12" s="170">
        <f t="shared" si="0"/>
        <v>0</v>
      </c>
      <c r="J12" s="168">
        <f t="shared" si="1"/>
        <v>747.3</v>
      </c>
      <c r="K12" s="1">
        <f t="shared" si="2"/>
        <v>0</v>
      </c>
      <c r="L12" s="1">
        <f t="shared" si="3"/>
        <v>0</v>
      </c>
      <c r="M12" s="1"/>
      <c r="N12" s="1">
        <v>1.5899999999999999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79</v>
      </c>
      <c r="C13" s="172" t="s">
        <v>85</v>
      </c>
      <c r="D13" s="168" t="s">
        <v>86</v>
      </c>
      <c r="E13" s="168" t="s">
        <v>82</v>
      </c>
      <c r="F13" s="169">
        <v>470</v>
      </c>
      <c r="G13" s="170"/>
      <c r="H13" s="170"/>
      <c r="I13" s="170">
        <f t="shared" si="0"/>
        <v>0</v>
      </c>
      <c r="J13" s="168">
        <f t="shared" si="1"/>
        <v>648.6</v>
      </c>
      <c r="K13" s="1">
        <f t="shared" si="2"/>
        <v>0</v>
      </c>
      <c r="L13" s="1">
        <f t="shared" si="3"/>
        <v>0</v>
      </c>
      <c r="M13" s="1"/>
      <c r="N13" s="1">
        <v>1.38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79</v>
      </c>
      <c r="C14" s="172" t="s">
        <v>87</v>
      </c>
      <c r="D14" s="168" t="s">
        <v>88</v>
      </c>
      <c r="E14" s="168" t="s">
        <v>89</v>
      </c>
      <c r="F14" s="169">
        <v>9.7799999999999994</v>
      </c>
      <c r="G14" s="170"/>
      <c r="H14" s="170"/>
      <c r="I14" s="170">
        <f t="shared" si="0"/>
        <v>0</v>
      </c>
      <c r="J14" s="168">
        <f t="shared" si="1"/>
        <v>294.67</v>
      </c>
      <c r="K14" s="1">
        <f t="shared" si="2"/>
        <v>0</v>
      </c>
      <c r="L14" s="1">
        <f t="shared" si="3"/>
        <v>0</v>
      </c>
      <c r="M14" s="1"/>
      <c r="N14" s="1">
        <v>30.13</v>
      </c>
      <c r="O14" s="1"/>
      <c r="P14" s="167">
        <v>2.3550000000000001E-2</v>
      </c>
      <c r="Q14" s="173"/>
      <c r="R14" s="173">
        <v>2.3550000000000001E-2</v>
      </c>
      <c r="S14" s="149">
        <f>ROUND(F14*(R14),3)</f>
        <v>0.23</v>
      </c>
      <c r="V14" s="174"/>
      <c r="Z14">
        <v>0</v>
      </c>
    </row>
    <row r="15" spans="1:26" ht="24.95" customHeight="1" x14ac:dyDescent="0.25">
      <c r="A15" s="171"/>
      <c r="B15" s="168" t="s">
        <v>79</v>
      </c>
      <c r="C15" s="172" t="s">
        <v>90</v>
      </c>
      <c r="D15" s="168" t="s">
        <v>91</v>
      </c>
      <c r="E15" s="168" t="s">
        <v>92</v>
      </c>
      <c r="F15" s="169">
        <v>6.3856523333333337</v>
      </c>
      <c r="G15" s="170"/>
      <c r="H15" s="170"/>
      <c r="I15" s="170">
        <f t="shared" si="0"/>
        <v>0</v>
      </c>
      <c r="J15" s="168">
        <f t="shared" si="1"/>
        <v>298.91000000000003</v>
      </c>
      <c r="K15" s="1">
        <f t="shared" si="2"/>
        <v>0</v>
      </c>
      <c r="L15" s="1">
        <f t="shared" si="3"/>
        <v>0</v>
      </c>
      <c r="M15" s="1"/>
      <c r="N15" s="1">
        <v>46.81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93</v>
      </c>
      <c r="C16" s="172" t="s">
        <v>94</v>
      </c>
      <c r="D16" s="168" t="s">
        <v>95</v>
      </c>
      <c r="E16" s="168" t="s">
        <v>96</v>
      </c>
      <c r="F16" s="169">
        <v>35</v>
      </c>
      <c r="G16" s="170"/>
      <c r="H16" s="170"/>
      <c r="I16" s="170">
        <f t="shared" si="0"/>
        <v>0</v>
      </c>
      <c r="J16" s="168">
        <f t="shared" si="1"/>
        <v>62.3</v>
      </c>
      <c r="K16" s="1">
        <f t="shared" si="2"/>
        <v>0</v>
      </c>
      <c r="L16" s="1">
        <f t="shared" si="3"/>
        <v>0</v>
      </c>
      <c r="M16" s="1"/>
      <c r="N16" s="1">
        <v>1.78</v>
      </c>
      <c r="O16" s="1"/>
      <c r="P16" s="160"/>
      <c r="Q16" s="173"/>
      <c r="R16" s="173"/>
      <c r="S16" s="149"/>
      <c r="V16" s="174">
        <f>ROUND(F16*(X16),3)</f>
        <v>0.49</v>
      </c>
      <c r="X16">
        <v>1.4E-2</v>
      </c>
      <c r="Z16">
        <v>0</v>
      </c>
    </row>
    <row r="17" spans="1:26" ht="24.95" customHeight="1" x14ac:dyDescent="0.25">
      <c r="A17" s="171"/>
      <c r="B17" s="168" t="s">
        <v>93</v>
      </c>
      <c r="C17" s="172" t="s">
        <v>97</v>
      </c>
      <c r="D17" s="168" t="s">
        <v>98</v>
      </c>
      <c r="E17" s="168" t="s">
        <v>82</v>
      </c>
      <c r="F17" s="169">
        <v>470</v>
      </c>
      <c r="G17" s="170"/>
      <c r="H17" s="170"/>
      <c r="I17" s="170">
        <f t="shared" si="0"/>
        <v>0</v>
      </c>
      <c r="J17" s="168">
        <f t="shared" si="1"/>
        <v>333.7</v>
      </c>
      <c r="K17" s="1">
        <f t="shared" si="2"/>
        <v>0</v>
      </c>
      <c r="L17" s="1">
        <f t="shared" si="3"/>
        <v>0</v>
      </c>
      <c r="M17" s="1"/>
      <c r="N17" s="1">
        <v>0.71</v>
      </c>
      <c r="O17" s="1"/>
      <c r="P17" s="160"/>
      <c r="Q17" s="173"/>
      <c r="R17" s="173"/>
      <c r="S17" s="149"/>
      <c r="V17" s="174">
        <f>ROUND(F17*(X17),3)</f>
        <v>3.29</v>
      </c>
      <c r="X17">
        <v>7.0000000000000001E-3</v>
      </c>
      <c r="Z17">
        <v>0</v>
      </c>
    </row>
    <row r="18" spans="1:26" ht="24.95" customHeight="1" x14ac:dyDescent="0.25">
      <c r="A18" s="171"/>
      <c r="B18" s="168" t="s">
        <v>93</v>
      </c>
      <c r="C18" s="172" t="s">
        <v>99</v>
      </c>
      <c r="D18" s="168" t="s">
        <v>100</v>
      </c>
      <c r="E18" s="168" t="s">
        <v>82</v>
      </c>
      <c r="F18" s="169">
        <v>16</v>
      </c>
      <c r="G18" s="170"/>
      <c r="H18" s="170"/>
      <c r="I18" s="170">
        <f t="shared" si="0"/>
        <v>0</v>
      </c>
      <c r="J18" s="168">
        <f t="shared" si="1"/>
        <v>28.16</v>
      </c>
      <c r="K18" s="1">
        <f t="shared" si="2"/>
        <v>0</v>
      </c>
      <c r="L18" s="1">
        <f t="shared" si="3"/>
        <v>0</v>
      </c>
      <c r="M18" s="1"/>
      <c r="N18" s="1">
        <v>1.76</v>
      </c>
      <c r="O18" s="1"/>
      <c r="P18" s="160"/>
      <c r="Q18" s="173"/>
      <c r="R18" s="173"/>
      <c r="S18" s="149"/>
      <c r="V18" s="174">
        <f>ROUND(F18*(X18),3)</f>
        <v>0.27200000000000002</v>
      </c>
      <c r="X18">
        <v>1.7000000000000001E-2</v>
      </c>
      <c r="Z18">
        <v>0</v>
      </c>
    </row>
    <row r="19" spans="1:26" ht="24.95" customHeight="1" x14ac:dyDescent="0.25">
      <c r="A19" s="171"/>
      <c r="B19" s="168" t="s">
        <v>93</v>
      </c>
      <c r="C19" s="172" t="s">
        <v>101</v>
      </c>
      <c r="D19" s="168" t="s">
        <v>102</v>
      </c>
      <c r="E19" s="168" t="s">
        <v>82</v>
      </c>
      <c r="F19" s="169">
        <v>72.527999999999992</v>
      </c>
      <c r="G19" s="170"/>
      <c r="H19" s="170"/>
      <c r="I19" s="170">
        <f t="shared" si="0"/>
        <v>0</v>
      </c>
      <c r="J19" s="168">
        <f t="shared" si="1"/>
        <v>161.01</v>
      </c>
      <c r="K19" s="1">
        <f t="shared" si="2"/>
        <v>0</v>
      </c>
      <c r="L19" s="1">
        <f t="shared" si="3"/>
        <v>0</v>
      </c>
      <c r="M19" s="1"/>
      <c r="N19" s="1">
        <v>2.2200000000000002</v>
      </c>
      <c r="O19" s="1"/>
      <c r="P19" s="160"/>
      <c r="Q19" s="173"/>
      <c r="R19" s="173"/>
      <c r="S19" s="149"/>
      <c r="V19" s="174">
        <f>ROUND(F19*(X19),3)</f>
        <v>1.0149999999999999</v>
      </c>
      <c r="X19">
        <v>1.4E-2</v>
      </c>
      <c r="Z19">
        <v>0</v>
      </c>
    </row>
    <row r="20" spans="1:26" ht="24.95" customHeight="1" x14ac:dyDescent="0.25">
      <c r="A20" s="171"/>
      <c r="B20" s="168" t="s">
        <v>103</v>
      </c>
      <c r="C20" s="172" t="s">
        <v>104</v>
      </c>
      <c r="D20" s="168" t="s">
        <v>105</v>
      </c>
      <c r="E20" s="168" t="s">
        <v>96</v>
      </c>
      <c r="F20" s="169">
        <v>94.444444444444443</v>
      </c>
      <c r="G20" s="170"/>
      <c r="H20" s="170"/>
      <c r="I20" s="170">
        <f t="shared" si="0"/>
        <v>0</v>
      </c>
      <c r="J20" s="168">
        <f t="shared" si="1"/>
        <v>1234.3900000000001</v>
      </c>
      <c r="K20" s="1">
        <f t="shared" si="2"/>
        <v>0</v>
      </c>
      <c r="L20" s="1">
        <f t="shared" si="3"/>
        <v>0</v>
      </c>
      <c r="M20" s="1"/>
      <c r="N20" s="1">
        <v>13.07</v>
      </c>
      <c r="O20" s="1"/>
      <c r="P20" s="167">
        <v>1.4669999999999999E-2</v>
      </c>
      <c r="Q20" s="173"/>
      <c r="R20" s="173">
        <v>1.4669999999999999E-2</v>
      </c>
      <c r="S20" s="149">
        <f>ROUND(F20*(R20),3)</f>
        <v>1.3859999999999999</v>
      </c>
      <c r="V20" s="174"/>
      <c r="Z20">
        <v>0</v>
      </c>
    </row>
    <row r="21" spans="1:26" ht="24.95" customHeight="1" x14ac:dyDescent="0.25">
      <c r="A21" s="171"/>
      <c r="B21" s="168" t="s">
        <v>103</v>
      </c>
      <c r="C21" s="172" t="s">
        <v>106</v>
      </c>
      <c r="D21" s="168" t="s">
        <v>107</v>
      </c>
      <c r="E21" s="168" t="s">
        <v>96</v>
      </c>
      <c r="F21" s="169">
        <v>78.703703703703709</v>
      </c>
      <c r="G21" s="170"/>
      <c r="H21" s="170"/>
      <c r="I21" s="170">
        <f t="shared" si="0"/>
        <v>0</v>
      </c>
      <c r="J21" s="168">
        <f t="shared" si="1"/>
        <v>1174.26</v>
      </c>
      <c r="K21" s="1">
        <f t="shared" si="2"/>
        <v>0</v>
      </c>
      <c r="L21" s="1">
        <f t="shared" si="3"/>
        <v>0</v>
      </c>
      <c r="M21" s="1"/>
      <c r="N21" s="1">
        <v>14.92</v>
      </c>
      <c r="O21" s="1"/>
      <c r="P21" s="167">
        <v>1.602E-2</v>
      </c>
      <c r="Q21" s="173"/>
      <c r="R21" s="173">
        <v>1.602E-2</v>
      </c>
      <c r="S21" s="149">
        <f>ROUND(F21*(R21),3)</f>
        <v>1.2609999999999999</v>
      </c>
      <c r="V21" s="174"/>
      <c r="Z21">
        <v>0</v>
      </c>
    </row>
    <row r="22" spans="1:26" ht="24.95" customHeight="1" x14ac:dyDescent="0.25">
      <c r="A22" s="171"/>
      <c r="B22" s="168" t="s">
        <v>108</v>
      </c>
      <c r="C22" s="172" t="s">
        <v>109</v>
      </c>
      <c r="D22" s="168" t="s">
        <v>110</v>
      </c>
      <c r="E22" s="168" t="s">
        <v>89</v>
      </c>
      <c r="F22" s="169">
        <v>0.44000000000000006</v>
      </c>
      <c r="G22" s="170"/>
      <c r="H22" s="170"/>
      <c r="I22" s="170">
        <f t="shared" si="0"/>
        <v>0</v>
      </c>
      <c r="J22" s="168">
        <f t="shared" si="1"/>
        <v>118.8</v>
      </c>
      <c r="K22" s="1">
        <f t="shared" si="2"/>
        <v>0</v>
      </c>
      <c r="L22" s="1"/>
      <c r="M22" s="1">
        <f>ROUND(F22*(G22),2)</f>
        <v>0</v>
      </c>
      <c r="N22" s="1">
        <v>270</v>
      </c>
      <c r="O22" s="1"/>
      <c r="P22" s="167">
        <v>0.55000000000000004</v>
      </c>
      <c r="Q22" s="173"/>
      <c r="R22" s="173">
        <v>0.55000000000000004</v>
      </c>
      <c r="S22" s="149">
        <f>ROUND(F22*(R22),3)</f>
        <v>0.24199999999999999</v>
      </c>
      <c r="V22" s="174"/>
      <c r="Z22">
        <v>0</v>
      </c>
    </row>
    <row r="23" spans="1:26" ht="24.95" customHeight="1" x14ac:dyDescent="0.25">
      <c r="A23" s="171"/>
      <c r="B23" s="168" t="s">
        <v>108</v>
      </c>
      <c r="C23" s="172" t="s">
        <v>111</v>
      </c>
      <c r="D23" s="168" t="s">
        <v>112</v>
      </c>
      <c r="E23" s="168" t="s">
        <v>89</v>
      </c>
      <c r="F23" s="169">
        <v>5.94</v>
      </c>
      <c r="G23" s="170"/>
      <c r="H23" s="170"/>
      <c r="I23" s="170">
        <f t="shared" si="0"/>
        <v>0</v>
      </c>
      <c r="J23" s="168">
        <f t="shared" si="1"/>
        <v>1722.9</v>
      </c>
      <c r="K23" s="1">
        <f t="shared" si="2"/>
        <v>0</v>
      </c>
      <c r="L23" s="1"/>
      <c r="M23" s="1">
        <f>ROUND(F23*(G23),2)</f>
        <v>0</v>
      </c>
      <c r="N23" s="1">
        <v>290.05</v>
      </c>
      <c r="O23" s="1"/>
      <c r="P23" s="167">
        <v>0.55000000000000004</v>
      </c>
      <c r="Q23" s="173"/>
      <c r="R23" s="173">
        <v>0.55000000000000004</v>
      </c>
      <c r="S23" s="149">
        <f>ROUND(F23*(R23),3)</f>
        <v>3.2669999999999999</v>
      </c>
      <c r="V23" s="174"/>
      <c r="Z23">
        <v>0</v>
      </c>
    </row>
    <row r="24" spans="1:26" x14ac:dyDescent="0.25">
      <c r="A24" s="149"/>
      <c r="B24" s="149"/>
      <c r="C24" s="149"/>
      <c r="D24" s="149" t="s">
        <v>63</v>
      </c>
      <c r="E24" s="149"/>
      <c r="F24" s="167"/>
      <c r="G24" s="152"/>
      <c r="H24" s="152">
        <f>ROUND((SUM(M10:M23))/1,2)</f>
        <v>0</v>
      </c>
      <c r="I24" s="152">
        <f>ROUND((SUM(I10:I23))/1,2)</f>
        <v>0</v>
      </c>
      <c r="J24" s="149"/>
      <c r="K24" s="149"/>
      <c r="L24" s="149">
        <f>ROUND((SUM(L10:L23))/1,2)</f>
        <v>0</v>
      </c>
      <c r="M24" s="149">
        <f>ROUND((SUM(M10:M23))/1,2)</f>
        <v>0</v>
      </c>
      <c r="N24" s="149"/>
      <c r="O24" s="149"/>
      <c r="P24" s="175">
        <f>ROUND((SUM(P10:P23))/1,2)</f>
        <v>1.1499999999999999</v>
      </c>
      <c r="Q24" s="146"/>
      <c r="R24" s="146"/>
      <c r="S24" s="175">
        <f>ROUND((SUM(S10:S23))/1,2)</f>
        <v>6.39</v>
      </c>
      <c r="T24" s="146"/>
      <c r="U24" s="146"/>
      <c r="V24" s="146"/>
      <c r="W24" s="146"/>
      <c r="X24" s="146"/>
      <c r="Y24" s="146"/>
      <c r="Z24" s="146"/>
    </row>
    <row r="25" spans="1:26" x14ac:dyDescent="0.25">
      <c r="A25" s="1"/>
      <c r="B25" s="1"/>
      <c r="C25" s="1"/>
      <c r="D25" s="1"/>
      <c r="E25" s="1"/>
      <c r="F25" s="160"/>
      <c r="G25" s="142"/>
      <c r="H25" s="142"/>
      <c r="I25" s="142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49"/>
      <c r="B26" s="149"/>
      <c r="C26" s="149"/>
      <c r="D26" s="149" t="s">
        <v>64</v>
      </c>
      <c r="E26" s="149"/>
      <c r="F26" s="167"/>
      <c r="G26" s="150"/>
      <c r="H26" s="150"/>
      <c r="I26" s="150"/>
      <c r="J26" s="149"/>
      <c r="K26" s="149"/>
      <c r="L26" s="149"/>
      <c r="M26" s="149"/>
      <c r="N26" s="149"/>
      <c r="O26" s="149"/>
      <c r="P26" s="149"/>
      <c r="Q26" s="146"/>
      <c r="R26" s="146"/>
      <c r="S26" s="149"/>
      <c r="T26" s="146"/>
      <c r="U26" s="146"/>
      <c r="V26" s="146"/>
      <c r="W26" s="146"/>
      <c r="X26" s="146"/>
      <c r="Y26" s="146"/>
      <c r="Z26" s="146"/>
    </row>
    <row r="27" spans="1:26" ht="24.95" customHeight="1" x14ac:dyDescent="0.25">
      <c r="A27" s="171"/>
      <c r="B27" s="168" t="s">
        <v>113</v>
      </c>
      <c r="C27" s="172" t="s">
        <v>114</v>
      </c>
      <c r="D27" s="168" t="s">
        <v>115</v>
      </c>
      <c r="E27" s="168" t="s">
        <v>116</v>
      </c>
      <c r="F27" s="169">
        <v>470</v>
      </c>
      <c r="G27" s="170"/>
      <c r="H27" s="170"/>
      <c r="I27" s="170">
        <f t="shared" ref="I27:I39" si="4">ROUND(F27*(G27+H27),2)</f>
        <v>0</v>
      </c>
      <c r="J27" s="168">
        <f t="shared" ref="J27:J39" si="5">ROUND(F27*(N27),2)</f>
        <v>7755</v>
      </c>
      <c r="K27" s="1">
        <f t="shared" ref="K27:K39" si="6">ROUND(F27*(O27),2)</f>
        <v>0</v>
      </c>
      <c r="L27" s="1">
        <f t="shared" ref="L27:L39" si="7">ROUND(F27*(G27),2)</f>
        <v>0</v>
      </c>
      <c r="M27" s="1"/>
      <c r="N27" s="1">
        <v>16.5</v>
      </c>
      <c r="O27" s="1"/>
      <c r="P27" s="167">
        <v>6.8100000000000001E-3</v>
      </c>
      <c r="Q27" s="173"/>
      <c r="R27" s="173">
        <v>6.8100000000000001E-3</v>
      </c>
      <c r="S27" s="149">
        <f t="shared" ref="S27:S34" si="8">ROUND(F27*(R27),3)</f>
        <v>3.2010000000000001</v>
      </c>
      <c r="V27" s="174"/>
      <c r="Z27">
        <v>0</v>
      </c>
    </row>
    <row r="28" spans="1:26" ht="24.95" customHeight="1" x14ac:dyDescent="0.25">
      <c r="A28" s="171"/>
      <c r="B28" s="168" t="s">
        <v>117</v>
      </c>
      <c r="C28" s="172" t="s">
        <v>118</v>
      </c>
      <c r="D28" s="168" t="s">
        <v>119</v>
      </c>
      <c r="E28" s="168" t="s">
        <v>96</v>
      </c>
      <c r="F28" s="169">
        <v>58.9</v>
      </c>
      <c r="G28" s="170"/>
      <c r="H28" s="170"/>
      <c r="I28" s="170">
        <f t="shared" si="4"/>
        <v>0</v>
      </c>
      <c r="J28" s="168">
        <f t="shared" si="5"/>
        <v>761.58</v>
      </c>
      <c r="K28" s="1">
        <f t="shared" si="6"/>
        <v>0</v>
      </c>
      <c r="L28" s="1">
        <f t="shared" si="7"/>
        <v>0</v>
      </c>
      <c r="M28" s="1"/>
      <c r="N28" s="1">
        <v>12.93</v>
      </c>
      <c r="O28" s="1"/>
      <c r="P28" s="167">
        <v>1.25E-3</v>
      </c>
      <c r="Q28" s="173"/>
      <c r="R28" s="173">
        <v>1.25E-3</v>
      </c>
      <c r="S28" s="149">
        <f t="shared" si="8"/>
        <v>7.3999999999999996E-2</v>
      </c>
      <c r="V28" s="174"/>
      <c r="Z28">
        <v>0</v>
      </c>
    </row>
    <row r="29" spans="1:26" ht="24.95" customHeight="1" x14ac:dyDescent="0.25">
      <c r="A29" s="171"/>
      <c r="B29" s="168" t="s">
        <v>117</v>
      </c>
      <c r="C29" s="172" t="s">
        <v>120</v>
      </c>
      <c r="D29" s="168" t="s">
        <v>121</v>
      </c>
      <c r="E29" s="168" t="s">
        <v>96</v>
      </c>
      <c r="F29" s="169">
        <v>23.315789473684212</v>
      </c>
      <c r="G29" s="170"/>
      <c r="H29" s="170"/>
      <c r="I29" s="170">
        <f t="shared" si="4"/>
        <v>0</v>
      </c>
      <c r="J29" s="168">
        <f t="shared" si="5"/>
        <v>317.08999999999997</v>
      </c>
      <c r="K29" s="1">
        <f t="shared" si="6"/>
        <v>0</v>
      </c>
      <c r="L29" s="1">
        <f t="shared" si="7"/>
        <v>0</v>
      </c>
      <c r="M29" s="1"/>
      <c r="N29" s="1">
        <v>13.6</v>
      </c>
      <c r="O29" s="1"/>
      <c r="P29" s="167">
        <v>8.5000000000000017E-4</v>
      </c>
      <c r="Q29" s="173"/>
      <c r="R29" s="173">
        <v>8.5000000000000017E-4</v>
      </c>
      <c r="S29" s="149">
        <f t="shared" si="8"/>
        <v>0.02</v>
      </c>
      <c r="V29" s="174"/>
      <c r="Z29">
        <v>0</v>
      </c>
    </row>
    <row r="30" spans="1:26" ht="24.95" customHeight="1" x14ac:dyDescent="0.25">
      <c r="A30" s="171"/>
      <c r="B30" s="168" t="s">
        <v>117</v>
      </c>
      <c r="C30" s="172" t="s">
        <v>122</v>
      </c>
      <c r="D30" s="168" t="s">
        <v>123</v>
      </c>
      <c r="E30" s="168" t="s">
        <v>124</v>
      </c>
      <c r="F30" s="169">
        <v>4</v>
      </c>
      <c r="G30" s="170"/>
      <c r="H30" s="170"/>
      <c r="I30" s="170">
        <f t="shared" si="4"/>
        <v>0</v>
      </c>
      <c r="J30" s="168">
        <f t="shared" si="5"/>
        <v>20.6</v>
      </c>
      <c r="K30" s="1">
        <f t="shared" si="6"/>
        <v>0</v>
      </c>
      <c r="L30" s="1">
        <f t="shared" si="7"/>
        <v>0</v>
      </c>
      <c r="M30" s="1"/>
      <c r="N30" s="1">
        <v>5.15</v>
      </c>
      <c r="O30" s="1"/>
      <c r="P30" s="167">
        <v>3.4000000000000002E-4</v>
      </c>
      <c r="Q30" s="173"/>
      <c r="R30" s="173">
        <v>3.4000000000000002E-4</v>
      </c>
      <c r="S30" s="149">
        <f t="shared" si="8"/>
        <v>1E-3</v>
      </c>
      <c r="V30" s="174"/>
      <c r="Z30">
        <v>0</v>
      </c>
    </row>
    <row r="31" spans="1:26" ht="24.95" customHeight="1" x14ac:dyDescent="0.25">
      <c r="A31" s="171"/>
      <c r="B31" s="168" t="s">
        <v>117</v>
      </c>
      <c r="C31" s="172" t="s">
        <v>125</v>
      </c>
      <c r="D31" s="168" t="s">
        <v>126</v>
      </c>
      <c r="E31" s="168" t="s">
        <v>124</v>
      </c>
      <c r="F31" s="169">
        <v>365</v>
      </c>
      <c r="G31" s="170"/>
      <c r="H31" s="170"/>
      <c r="I31" s="170">
        <f t="shared" si="4"/>
        <v>0</v>
      </c>
      <c r="J31" s="168">
        <f t="shared" si="5"/>
        <v>963.6</v>
      </c>
      <c r="K31" s="1">
        <f t="shared" si="6"/>
        <v>0</v>
      </c>
      <c r="L31" s="1">
        <f t="shared" si="7"/>
        <v>0</v>
      </c>
      <c r="M31" s="1"/>
      <c r="N31" s="1">
        <v>2.64</v>
      </c>
      <c r="O31" s="1"/>
      <c r="P31" s="167">
        <v>2.4000000000000001E-4</v>
      </c>
      <c r="Q31" s="173"/>
      <c r="R31" s="173">
        <v>2.4000000000000001E-4</v>
      </c>
      <c r="S31" s="149">
        <f t="shared" si="8"/>
        <v>8.7999999999999995E-2</v>
      </c>
      <c r="V31" s="174"/>
      <c r="Z31">
        <v>0</v>
      </c>
    </row>
    <row r="32" spans="1:26" ht="24.95" customHeight="1" x14ac:dyDescent="0.25">
      <c r="A32" s="171"/>
      <c r="B32" s="168" t="s">
        <v>117</v>
      </c>
      <c r="C32" s="172" t="s">
        <v>127</v>
      </c>
      <c r="D32" s="168" t="s">
        <v>128</v>
      </c>
      <c r="E32" s="168" t="s">
        <v>96</v>
      </c>
      <c r="F32" s="169">
        <v>80</v>
      </c>
      <c r="G32" s="170"/>
      <c r="H32" s="170"/>
      <c r="I32" s="170">
        <f t="shared" si="4"/>
        <v>0</v>
      </c>
      <c r="J32" s="168">
        <f t="shared" si="5"/>
        <v>1181.5999999999999</v>
      </c>
      <c r="K32" s="1">
        <f t="shared" si="6"/>
        <v>0</v>
      </c>
      <c r="L32" s="1">
        <f t="shared" si="7"/>
        <v>0</v>
      </c>
      <c r="M32" s="1"/>
      <c r="N32" s="1">
        <v>14.77</v>
      </c>
      <c r="O32" s="1"/>
      <c r="P32" s="167">
        <v>2.7000000000000001E-3</v>
      </c>
      <c r="Q32" s="173"/>
      <c r="R32" s="173">
        <v>2.7000000000000001E-3</v>
      </c>
      <c r="S32" s="149">
        <f t="shared" si="8"/>
        <v>0.216</v>
      </c>
      <c r="V32" s="174"/>
      <c r="Z32">
        <v>0</v>
      </c>
    </row>
    <row r="33" spans="1:26" ht="24.95" customHeight="1" x14ac:dyDescent="0.25">
      <c r="A33" s="171"/>
      <c r="B33" s="168" t="s">
        <v>117</v>
      </c>
      <c r="C33" s="172" t="s">
        <v>129</v>
      </c>
      <c r="D33" s="168" t="s">
        <v>130</v>
      </c>
      <c r="E33" s="168" t="s">
        <v>124</v>
      </c>
      <c r="F33" s="169">
        <v>4</v>
      </c>
      <c r="G33" s="170"/>
      <c r="H33" s="170"/>
      <c r="I33" s="170">
        <f t="shared" si="4"/>
        <v>0</v>
      </c>
      <c r="J33" s="168">
        <f t="shared" si="5"/>
        <v>48.08</v>
      </c>
      <c r="K33" s="1">
        <f t="shared" si="6"/>
        <v>0</v>
      </c>
      <c r="L33" s="1">
        <f t="shared" si="7"/>
        <v>0</v>
      </c>
      <c r="M33" s="1"/>
      <c r="N33" s="1">
        <v>12.02</v>
      </c>
      <c r="O33" s="1"/>
      <c r="P33" s="167">
        <v>1E-3</v>
      </c>
      <c r="Q33" s="173"/>
      <c r="R33" s="173">
        <v>1E-3</v>
      </c>
      <c r="S33" s="149">
        <f t="shared" si="8"/>
        <v>4.0000000000000001E-3</v>
      </c>
      <c r="V33" s="174"/>
      <c r="Z33">
        <v>0</v>
      </c>
    </row>
    <row r="34" spans="1:26" ht="24.95" customHeight="1" x14ac:dyDescent="0.25">
      <c r="A34" s="171"/>
      <c r="B34" s="168" t="s">
        <v>117</v>
      </c>
      <c r="C34" s="172" t="s">
        <v>131</v>
      </c>
      <c r="D34" s="168" t="s">
        <v>132</v>
      </c>
      <c r="E34" s="168" t="s">
        <v>96</v>
      </c>
      <c r="F34" s="169">
        <v>32</v>
      </c>
      <c r="G34" s="170"/>
      <c r="H34" s="170"/>
      <c r="I34" s="170">
        <f t="shared" si="4"/>
        <v>0</v>
      </c>
      <c r="J34" s="168">
        <f t="shared" si="5"/>
        <v>519.04</v>
      </c>
      <c r="K34" s="1">
        <f t="shared" si="6"/>
        <v>0</v>
      </c>
      <c r="L34" s="1">
        <f t="shared" si="7"/>
        <v>0</v>
      </c>
      <c r="M34" s="1"/>
      <c r="N34" s="1">
        <v>16.22</v>
      </c>
      <c r="O34" s="1"/>
      <c r="P34" s="167">
        <v>2.6900000000000001E-3</v>
      </c>
      <c r="Q34" s="173"/>
      <c r="R34" s="173">
        <v>2.6900000000000001E-3</v>
      </c>
      <c r="S34" s="149">
        <f t="shared" si="8"/>
        <v>8.5999999999999993E-2</v>
      </c>
      <c r="V34" s="174"/>
      <c r="Z34">
        <v>0</v>
      </c>
    </row>
    <row r="35" spans="1:26" ht="24.95" customHeight="1" x14ac:dyDescent="0.25">
      <c r="A35" s="171"/>
      <c r="B35" s="168" t="s">
        <v>133</v>
      </c>
      <c r="C35" s="172" t="s">
        <v>134</v>
      </c>
      <c r="D35" s="168" t="s">
        <v>135</v>
      </c>
      <c r="E35" s="168" t="s">
        <v>92</v>
      </c>
      <c r="F35" s="169">
        <v>3.6891834210526318</v>
      </c>
      <c r="G35" s="170"/>
      <c r="H35" s="170"/>
      <c r="I35" s="170">
        <f t="shared" si="4"/>
        <v>0</v>
      </c>
      <c r="J35" s="168">
        <f t="shared" si="5"/>
        <v>221.13</v>
      </c>
      <c r="K35" s="1">
        <f t="shared" si="6"/>
        <v>0</v>
      </c>
      <c r="L35" s="1">
        <f t="shared" si="7"/>
        <v>0</v>
      </c>
      <c r="M35" s="1"/>
      <c r="N35" s="1">
        <v>59.94</v>
      </c>
      <c r="O35" s="1"/>
      <c r="P35" s="160"/>
      <c r="Q35" s="173"/>
      <c r="R35" s="173"/>
      <c r="S35" s="149"/>
      <c r="V35" s="174"/>
      <c r="Z35">
        <v>0</v>
      </c>
    </row>
    <row r="36" spans="1:26" ht="24.95" customHeight="1" x14ac:dyDescent="0.25">
      <c r="A36" s="171"/>
      <c r="B36" s="168" t="s">
        <v>136</v>
      </c>
      <c r="C36" s="172" t="s">
        <v>137</v>
      </c>
      <c r="D36" s="168" t="s">
        <v>138</v>
      </c>
      <c r="E36" s="168" t="s">
        <v>96</v>
      </c>
      <c r="F36" s="169">
        <v>80</v>
      </c>
      <c r="G36" s="170"/>
      <c r="H36" s="170"/>
      <c r="I36" s="170">
        <f t="shared" si="4"/>
        <v>0</v>
      </c>
      <c r="J36" s="168">
        <f t="shared" si="5"/>
        <v>65.599999999999994</v>
      </c>
      <c r="K36" s="1">
        <f t="shared" si="6"/>
        <v>0</v>
      </c>
      <c r="L36" s="1">
        <f t="shared" si="7"/>
        <v>0</v>
      </c>
      <c r="M36" s="1"/>
      <c r="N36" s="1">
        <v>0.82</v>
      </c>
      <c r="O36" s="1"/>
      <c r="P36" s="160"/>
      <c r="Q36" s="173"/>
      <c r="R36" s="173"/>
      <c r="S36" s="149"/>
      <c r="V36" s="174">
        <f>ROUND(F36*(X36),3)</f>
        <v>0.26900000000000002</v>
      </c>
      <c r="X36">
        <v>3.3600000000000001E-3</v>
      </c>
      <c r="Z36">
        <v>0</v>
      </c>
    </row>
    <row r="37" spans="1:26" ht="24.95" customHeight="1" x14ac:dyDescent="0.25">
      <c r="A37" s="171"/>
      <c r="B37" s="168" t="s">
        <v>136</v>
      </c>
      <c r="C37" s="172" t="s">
        <v>139</v>
      </c>
      <c r="D37" s="168" t="s">
        <v>140</v>
      </c>
      <c r="E37" s="168" t="s">
        <v>124</v>
      </c>
      <c r="F37" s="169">
        <v>4</v>
      </c>
      <c r="G37" s="170"/>
      <c r="H37" s="170"/>
      <c r="I37" s="170">
        <f t="shared" si="4"/>
        <v>0</v>
      </c>
      <c r="J37" s="168">
        <f t="shared" si="5"/>
        <v>9.48</v>
      </c>
      <c r="K37" s="1">
        <f t="shared" si="6"/>
        <v>0</v>
      </c>
      <c r="L37" s="1">
        <f t="shared" si="7"/>
        <v>0</v>
      </c>
      <c r="M37" s="1"/>
      <c r="N37" s="1">
        <v>2.37</v>
      </c>
      <c r="O37" s="1"/>
      <c r="P37" s="160"/>
      <c r="Q37" s="173"/>
      <c r="R37" s="173"/>
      <c r="S37" s="149"/>
      <c r="V37" s="174">
        <f>ROUND(F37*(X37),3)</f>
        <v>1.2999999999999999E-2</v>
      </c>
      <c r="X37">
        <v>3.2200000000000002E-3</v>
      </c>
      <c r="Z37">
        <v>0</v>
      </c>
    </row>
    <row r="38" spans="1:26" ht="24.95" customHeight="1" x14ac:dyDescent="0.25">
      <c r="A38" s="171"/>
      <c r="B38" s="168" t="s">
        <v>136</v>
      </c>
      <c r="C38" s="172" t="s">
        <v>141</v>
      </c>
      <c r="D38" s="168" t="s">
        <v>142</v>
      </c>
      <c r="E38" s="168" t="s">
        <v>124</v>
      </c>
      <c r="F38" s="169">
        <v>32</v>
      </c>
      <c r="G38" s="170"/>
      <c r="H38" s="170"/>
      <c r="I38" s="170">
        <f t="shared" si="4"/>
        <v>0</v>
      </c>
      <c r="J38" s="168">
        <f t="shared" si="5"/>
        <v>31.04</v>
      </c>
      <c r="K38" s="1">
        <f t="shared" si="6"/>
        <v>0</v>
      </c>
      <c r="L38" s="1">
        <f t="shared" si="7"/>
        <v>0</v>
      </c>
      <c r="M38" s="1"/>
      <c r="N38" s="1">
        <v>0.97</v>
      </c>
      <c r="O38" s="1"/>
      <c r="P38" s="160"/>
      <c r="Q38" s="173"/>
      <c r="R38" s="173"/>
      <c r="S38" s="149"/>
      <c r="V38" s="174">
        <f>ROUND(F38*(X38),3)</f>
        <v>0.06</v>
      </c>
      <c r="X38">
        <v>1.8699999999999999E-3</v>
      </c>
      <c r="Z38">
        <v>0</v>
      </c>
    </row>
    <row r="39" spans="1:26" ht="24.95" customHeight="1" x14ac:dyDescent="0.25">
      <c r="A39" s="171"/>
      <c r="B39" s="168" t="s">
        <v>136</v>
      </c>
      <c r="C39" s="172" t="s">
        <v>143</v>
      </c>
      <c r="D39" s="168" t="s">
        <v>144</v>
      </c>
      <c r="E39" s="168" t="s">
        <v>124</v>
      </c>
      <c r="F39" s="169">
        <v>32</v>
      </c>
      <c r="G39" s="170"/>
      <c r="H39" s="170"/>
      <c r="I39" s="170">
        <f t="shared" si="4"/>
        <v>0</v>
      </c>
      <c r="J39" s="168">
        <f t="shared" si="5"/>
        <v>44.8</v>
      </c>
      <c r="K39" s="1">
        <f t="shared" si="6"/>
        <v>0</v>
      </c>
      <c r="L39" s="1">
        <f t="shared" si="7"/>
        <v>0</v>
      </c>
      <c r="M39" s="1"/>
      <c r="N39" s="1">
        <v>1.4</v>
      </c>
      <c r="O39" s="1"/>
      <c r="P39" s="160"/>
      <c r="Q39" s="173"/>
      <c r="R39" s="173"/>
      <c r="S39" s="149"/>
      <c r="V39" s="174">
        <f>ROUND(F39*(X39),3)</f>
        <v>6.7000000000000004E-2</v>
      </c>
      <c r="X39">
        <v>2.0999999999999999E-3</v>
      </c>
      <c r="Z39">
        <v>0</v>
      </c>
    </row>
    <row r="40" spans="1:26" x14ac:dyDescent="0.25">
      <c r="A40" s="149"/>
      <c r="B40" s="149"/>
      <c r="C40" s="149"/>
      <c r="D40" s="149" t="s">
        <v>64</v>
      </c>
      <c r="E40" s="149"/>
      <c r="F40" s="167"/>
      <c r="G40" s="152"/>
      <c r="H40" s="152">
        <f>ROUND((SUM(M26:M39))/1,2)</f>
        <v>0</v>
      </c>
      <c r="I40" s="152">
        <f>ROUND((SUM(I26:I39))/1,2)</f>
        <v>0</v>
      </c>
      <c r="J40" s="149"/>
      <c r="K40" s="149"/>
      <c r="L40" s="149">
        <f>ROUND((SUM(L26:L39))/1,2)</f>
        <v>0</v>
      </c>
      <c r="M40" s="149">
        <f>ROUND((SUM(M26:M39))/1,2)</f>
        <v>0</v>
      </c>
      <c r="N40" s="149"/>
      <c r="O40" s="149"/>
      <c r="P40" s="175">
        <f>ROUND((SUM(P26:P39))/1,2)</f>
        <v>0.02</v>
      </c>
      <c r="Q40" s="146"/>
      <c r="R40" s="146"/>
      <c r="S40" s="175">
        <f>ROUND((SUM(S26:S39))/1,2)</f>
        <v>3.69</v>
      </c>
      <c r="T40" s="146"/>
      <c r="U40" s="146"/>
      <c r="V40" s="146"/>
      <c r="W40" s="146"/>
      <c r="X40" s="146"/>
      <c r="Y40" s="146"/>
      <c r="Z40" s="146"/>
    </row>
    <row r="41" spans="1:26" x14ac:dyDescent="0.25">
      <c r="A41" s="1"/>
      <c r="B41" s="1"/>
      <c r="C41" s="1"/>
      <c r="D41" s="1"/>
      <c r="E41" s="1"/>
      <c r="F41" s="160"/>
      <c r="G41" s="142"/>
      <c r="H41" s="142"/>
      <c r="I41" s="142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49"/>
      <c r="B42" s="149"/>
      <c r="C42" s="149"/>
      <c r="D42" s="149" t="s">
        <v>65</v>
      </c>
      <c r="E42" s="149"/>
      <c r="F42" s="167"/>
      <c r="G42" s="150"/>
      <c r="H42" s="150"/>
      <c r="I42" s="150"/>
      <c r="J42" s="149"/>
      <c r="K42" s="149"/>
      <c r="L42" s="149"/>
      <c r="M42" s="149"/>
      <c r="N42" s="149"/>
      <c r="O42" s="149"/>
      <c r="P42" s="149"/>
      <c r="Q42" s="146"/>
      <c r="R42" s="146"/>
      <c r="S42" s="149"/>
      <c r="T42" s="146"/>
      <c r="U42" s="146"/>
      <c r="V42" s="146"/>
      <c r="W42" s="146"/>
      <c r="X42" s="146"/>
      <c r="Y42" s="146"/>
      <c r="Z42" s="146"/>
    </row>
    <row r="43" spans="1:26" ht="24.95" customHeight="1" x14ac:dyDescent="0.25">
      <c r="A43" s="171"/>
      <c r="B43" s="168" t="s">
        <v>145</v>
      </c>
      <c r="C43" s="172" t="s">
        <v>146</v>
      </c>
      <c r="D43" s="168" t="s">
        <v>147</v>
      </c>
      <c r="E43" s="168" t="s">
        <v>148</v>
      </c>
      <c r="F43" s="169">
        <v>6.7259919999999997</v>
      </c>
      <c r="G43" s="170"/>
      <c r="H43" s="170"/>
      <c r="I43" s="170">
        <f t="shared" ref="I43:I49" si="9">ROUND(F43*(G43+H43),2)</f>
        <v>0</v>
      </c>
      <c r="J43" s="168">
        <f t="shared" ref="J43:J49" si="10">ROUND(F43*(N43),2)</f>
        <v>1950.54</v>
      </c>
      <c r="K43" s="1">
        <f t="shared" ref="K43:K49" si="11">ROUND(F43*(O43),2)</f>
        <v>0</v>
      </c>
      <c r="L43" s="1">
        <f t="shared" ref="L43:L49" si="12">ROUND(F43*(G43),2)</f>
        <v>0</v>
      </c>
      <c r="M43" s="1"/>
      <c r="N43" s="1">
        <v>290</v>
      </c>
      <c r="O43" s="1"/>
      <c r="P43" s="160"/>
      <c r="Q43" s="173"/>
      <c r="R43" s="173"/>
      <c r="S43" s="149"/>
      <c r="V43" s="174"/>
      <c r="Z43">
        <v>0</v>
      </c>
    </row>
    <row r="44" spans="1:26" ht="24.95" customHeight="1" x14ac:dyDescent="0.25">
      <c r="A44" s="171"/>
      <c r="B44" s="168" t="s">
        <v>149</v>
      </c>
      <c r="C44" s="172" t="s">
        <v>150</v>
      </c>
      <c r="D44" s="168" t="s">
        <v>151</v>
      </c>
      <c r="E44" s="168" t="s">
        <v>82</v>
      </c>
      <c r="F44" s="169">
        <v>470</v>
      </c>
      <c r="G44" s="170"/>
      <c r="H44" s="170"/>
      <c r="I44" s="170">
        <f t="shared" si="9"/>
        <v>0</v>
      </c>
      <c r="J44" s="168">
        <f t="shared" si="10"/>
        <v>2288.9</v>
      </c>
      <c r="K44" s="1">
        <f t="shared" si="11"/>
        <v>0</v>
      </c>
      <c r="L44" s="1">
        <f t="shared" si="12"/>
        <v>0</v>
      </c>
      <c r="M44" s="1"/>
      <c r="N44" s="1">
        <v>4.87</v>
      </c>
      <c r="O44" s="1"/>
      <c r="P44" s="167">
        <v>1E-3</v>
      </c>
      <c r="Q44" s="173"/>
      <c r="R44" s="173">
        <v>1E-3</v>
      </c>
      <c r="S44" s="149">
        <f>ROUND(F44*(R44),3)</f>
        <v>0.47</v>
      </c>
      <c r="V44" s="174"/>
      <c r="Z44">
        <v>0</v>
      </c>
    </row>
    <row r="45" spans="1:26" ht="24.95" customHeight="1" x14ac:dyDescent="0.25">
      <c r="A45" s="171"/>
      <c r="B45" s="168" t="s">
        <v>149</v>
      </c>
      <c r="C45" s="172" t="s">
        <v>152</v>
      </c>
      <c r="D45" s="168" t="s">
        <v>153</v>
      </c>
      <c r="E45" s="168" t="s">
        <v>92</v>
      </c>
      <c r="F45" s="169">
        <v>0.47000000000000003</v>
      </c>
      <c r="G45" s="170"/>
      <c r="H45" s="170"/>
      <c r="I45" s="170">
        <f t="shared" si="9"/>
        <v>0</v>
      </c>
      <c r="J45" s="168">
        <f t="shared" si="10"/>
        <v>16.25</v>
      </c>
      <c r="K45" s="1">
        <f t="shared" si="11"/>
        <v>0</v>
      </c>
      <c r="L45" s="1">
        <f t="shared" si="12"/>
        <v>0</v>
      </c>
      <c r="M45" s="1"/>
      <c r="N45" s="1">
        <v>34.57</v>
      </c>
      <c r="O45" s="1"/>
      <c r="P45" s="160"/>
      <c r="Q45" s="173"/>
      <c r="R45" s="173"/>
      <c r="S45" s="149"/>
      <c r="V45" s="174"/>
      <c r="Z45">
        <v>0</v>
      </c>
    </row>
    <row r="46" spans="1:26" ht="24.95" customHeight="1" x14ac:dyDescent="0.25">
      <c r="A46" s="171"/>
      <c r="B46" s="168" t="s">
        <v>154</v>
      </c>
      <c r="C46" s="172" t="s">
        <v>155</v>
      </c>
      <c r="D46" s="168" t="s">
        <v>156</v>
      </c>
      <c r="E46" s="168" t="s">
        <v>82</v>
      </c>
      <c r="F46" s="169">
        <v>470</v>
      </c>
      <c r="G46" s="170"/>
      <c r="H46" s="170"/>
      <c r="I46" s="170">
        <f t="shared" si="9"/>
        <v>0</v>
      </c>
      <c r="J46" s="168">
        <f t="shared" si="10"/>
        <v>2115</v>
      </c>
      <c r="K46" s="1">
        <f t="shared" si="11"/>
        <v>0</v>
      </c>
      <c r="L46" s="1">
        <f t="shared" si="12"/>
        <v>0</v>
      </c>
      <c r="M46" s="1"/>
      <c r="N46" s="1">
        <v>4.5</v>
      </c>
      <c r="O46" s="1"/>
      <c r="P46" s="160"/>
      <c r="Q46" s="173"/>
      <c r="R46" s="173"/>
      <c r="S46" s="149"/>
      <c r="V46" s="174">
        <f>ROUND(F46*(X46),3)</f>
        <v>6.58</v>
      </c>
      <c r="X46">
        <v>1.4E-2</v>
      </c>
      <c r="Z46">
        <v>0</v>
      </c>
    </row>
    <row r="47" spans="1:26" ht="35.1" customHeight="1" x14ac:dyDescent="0.25">
      <c r="A47" s="171"/>
      <c r="B47" s="168" t="s">
        <v>154</v>
      </c>
      <c r="C47" s="172" t="s">
        <v>157</v>
      </c>
      <c r="D47" s="168" t="s">
        <v>158</v>
      </c>
      <c r="E47" s="168" t="s">
        <v>82</v>
      </c>
      <c r="F47" s="169">
        <v>470</v>
      </c>
      <c r="G47" s="170"/>
      <c r="H47" s="170"/>
      <c r="I47" s="170">
        <f t="shared" si="9"/>
        <v>0</v>
      </c>
      <c r="J47" s="168">
        <f t="shared" si="10"/>
        <v>47</v>
      </c>
      <c r="K47" s="1">
        <f t="shared" si="11"/>
        <v>0</v>
      </c>
      <c r="L47" s="1">
        <f t="shared" si="12"/>
        <v>0</v>
      </c>
      <c r="M47" s="1"/>
      <c r="N47" s="1">
        <v>0.1</v>
      </c>
      <c r="O47" s="1"/>
      <c r="P47" s="160"/>
      <c r="Q47" s="173"/>
      <c r="R47" s="173"/>
      <c r="S47" s="149"/>
      <c r="V47" s="174"/>
      <c r="Z47">
        <v>0</v>
      </c>
    </row>
    <row r="48" spans="1:26" ht="24.95" customHeight="1" x14ac:dyDescent="0.25">
      <c r="A48" s="171"/>
      <c r="B48" s="168" t="s">
        <v>154</v>
      </c>
      <c r="C48" s="172" t="s">
        <v>159</v>
      </c>
      <c r="D48" s="168" t="s">
        <v>160</v>
      </c>
      <c r="E48" s="168" t="s">
        <v>96</v>
      </c>
      <c r="F48" s="169">
        <v>72.995789473684212</v>
      </c>
      <c r="G48" s="170"/>
      <c r="H48" s="170"/>
      <c r="I48" s="170">
        <f t="shared" si="9"/>
        <v>0</v>
      </c>
      <c r="J48" s="168">
        <f t="shared" si="10"/>
        <v>37.96</v>
      </c>
      <c r="K48" s="1">
        <f t="shared" si="11"/>
        <v>0</v>
      </c>
      <c r="L48" s="1">
        <f t="shared" si="12"/>
        <v>0</v>
      </c>
      <c r="M48" s="1"/>
      <c r="N48" s="1">
        <v>0.52</v>
      </c>
      <c r="O48" s="1"/>
      <c r="P48" s="160"/>
      <c r="Q48" s="173"/>
      <c r="R48" s="173"/>
      <c r="S48" s="149"/>
      <c r="V48" s="174">
        <f>ROUND(F48*(X48),3)</f>
        <v>0.14599999999999999</v>
      </c>
      <c r="X48">
        <v>2E-3</v>
      </c>
      <c r="Z48">
        <v>0</v>
      </c>
    </row>
    <row r="49" spans="1:26" ht="24.95" customHeight="1" x14ac:dyDescent="0.25">
      <c r="A49" s="171"/>
      <c r="B49" s="168" t="s">
        <v>154</v>
      </c>
      <c r="C49" s="172" t="s">
        <v>161</v>
      </c>
      <c r="D49" s="168" t="s">
        <v>162</v>
      </c>
      <c r="E49" s="168" t="s">
        <v>96</v>
      </c>
      <c r="F49" s="169">
        <v>65.995999999999995</v>
      </c>
      <c r="G49" s="170"/>
      <c r="H49" s="170"/>
      <c r="I49" s="170">
        <f t="shared" si="9"/>
        <v>0</v>
      </c>
      <c r="J49" s="168">
        <f t="shared" si="10"/>
        <v>3.96</v>
      </c>
      <c r="K49" s="1">
        <f t="shared" si="11"/>
        <v>0</v>
      </c>
      <c r="L49" s="1">
        <f t="shared" si="12"/>
        <v>0</v>
      </c>
      <c r="M49" s="1"/>
      <c r="N49" s="1">
        <v>0.06</v>
      </c>
      <c r="O49" s="1"/>
      <c r="P49" s="160"/>
      <c r="Q49" s="173"/>
      <c r="R49" s="173"/>
      <c r="S49" s="149"/>
      <c r="V49" s="174"/>
      <c r="Z49">
        <v>0</v>
      </c>
    </row>
    <row r="50" spans="1:26" x14ac:dyDescent="0.25">
      <c r="A50" s="149"/>
      <c r="B50" s="149"/>
      <c r="C50" s="149"/>
      <c r="D50" s="149" t="s">
        <v>65</v>
      </c>
      <c r="E50" s="149"/>
      <c r="F50" s="167"/>
      <c r="G50" s="152"/>
      <c r="H50" s="152"/>
      <c r="I50" s="152">
        <f>ROUND((SUM(I42:I49))/1,2)</f>
        <v>0</v>
      </c>
      <c r="J50" s="149"/>
      <c r="K50" s="149"/>
      <c r="L50" s="149">
        <f>ROUND((SUM(L42:L49))/1,2)</f>
        <v>0</v>
      </c>
      <c r="M50" s="149">
        <f>ROUND((SUM(M42:M49))/1,2)</f>
        <v>0</v>
      </c>
      <c r="N50" s="149"/>
      <c r="O50" s="149"/>
      <c r="P50" s="175"/>
      <c r="S50" s="167">
        <f>ROUND((SUM(S42:S49))/1,2)</f>
        <v>0.47</v>
      </c>
      <c r="V50">
        <f>ROUND((SUM(V42:V49))/1,2)</f>
        <v>6.73</v>
      </c>
    </row>
    <row r="51" spans="1:26" x14ac:dyDescent="0.25">
      <c r="A51" s="1"/>
      <c r="B51" s="1"/>
      <c r="C51" s="1"/>
      <c r="D51" s="1"/>
      <c r="E51" s="1"/>
      <c r="F51" s="160"/>
      <c r="G51" s="142"/>
      <c r="H51" s="142"/>
      <c r="I51" s="142"/>
      <c r="J51" s="1"/>
      <c r="K51" s="1"/>
      <c r="L51" s="1"/>
      <c r="M51" s="1"/>
      <c r="N51" s="1"/>
      <c r="O51" s="1"/>
      <c r="P51" s="1"/>
      <c r="S51" s="1"/>
    </row>
    <row r="52" spans="1:26" x14ac:dyDescent="0.25">
      <c r="A52" s="149"/>
      <c r="B52" s="149"/>
      <c r="C52" s="149"/>
      <c r="D52" s="2" t="s">
        <v>62</v>
      </c>
      <c r="E52" s="149"/>
      <c r="F52" s="167"/>
      <c r="G52" s="152"/>
      <c r="H52" s="152">
        <f>ROUND((SUM(M9:M51))/2,2)</f>
        <v>0</v>
      </c>
      <c r="I52" s="152">
        <f>ROUND((SUM(I9:I51))/2,2)</f>
        <v>0</v>
      </c>
      <c r="J52" s="149"/>
      <c r="K52" s="149"/>
      <c r="L52" s="149">
        <f>ROUND((SUM(L9:L51))/2,2)</f>
        <v>0</v>
      </c>
      <c r="M52" s="149">
        <f>ROUND((SUM(M9:M51))/2,2)</f>
        <v>0</v>
      </c>
      <c r="N52" s="149"/>
      <c r="O52" s="149"/>
      <c r="P52" s="175"/>
      <c r="S52" s="175">
        <f>ROUND((SUM(S9:S51))/2,2)</f>
        <v>10.55</v>
      </c>
      <c r="V52">
        <f>ROUND((SUM(V9:V51))/2,2)</f>
        <v>9.4700000000000006</v>
      </c>
    </row>
    <row r="53" spans="1:26" x14ac:dyDescent="0.25">
      <c r="A53" s="176"/>
      <c r="B53" s="176"/>
      <c r="C53" s="176"/>
      <c r="D53" s="176" t="s">
        <v>66</v>
      </c>
      <c r="E53" s="176"/>
      <c r="F53" s="177"/>
      <c r="G53" s="178"/>
      <c r="H53" s="178">
        <f>ROUND((SUM(M9:M52))/3,2)</f>
        <v>0</v>
      </c>
      <c r="I53" s="178">
        <f>ROUND((SUM(I9:I52))/3,2)</f>
        <v>0</v>
      </c>
      <c r="J53" s="176"/>
      <c r="K53" s="176">
        <f>ROUND((SUM(K9:K52))/3,2)</f>
        <v>0</v>
      </c>
      <c r="L53" s="176">
        <f>ROUND((SUM(L9:L52))/3,2)</f>
        <v>0</v>
      </c>
      <c r="M53" s="176">
        <f>ROUND((SUM(M9:M52))/3,2)</f>
        <v>0</v>
      </c>
      <c r="N53" s="176"/>
      <c r="O53" s="176"/>
      <c r="P53" s="177"/>
      <c r="Q53" s="179"/>
      <c r="R53" s="179"/>
      <c r="S53" s="192">
        <f>ROUND((SUM(S9:S52))/3,2)</f>
        <v>10.55</v>
      </c>
      <c r="T53" s="179"/>
      <c r="U53" s="179"/>
      <c r="V53" s="179">
        <f>ROUND((SUM(V9:V52))/3,2)</f>
        <v>9.4700000000000006</v>
      </c>
      <c r="Z53">
        <f>(SUM(Z9:Z52))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Rekonštrukcia havarijného stavu strechy Kultúrneho domu v obci Kvakovce / Vlastný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14604</vt:lpstr>
      <vt:lpstr>Rekap 14604</vt:lpstr>
      <vt:lpstr>SO 14604</vt:lpstr>
      <vt:lpstr>'Rekap 14604'!Názvy_tlače</vt:lpstr>
      <vt:lpstr>'SO 14604'!Názvy_tlače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2020-02-11T10:16:10Z</dcterms:created>
  <dcterms:modified xsi:type="dcterms:W3CDTF">2020-02-18T07:16:14Z</dcterms:modified>
</cp:coreProperties>
</file>